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AGOSTO\"/>
    </mc:Choice>
  </mc:AlternateContent>
  <bookViews>
    <workbookView xWindow="0" yWindow="0" windowWidth="19440" windowHeight="12435" tabRatio="638" firstSheet="4" activeTab="4"/>
  </bookViews>
  <sheets>
    <sheet name="NOMINA" sheetId="13" state="hidden" r:id="rId1"/>
    <sheet name="Nomina sin complemento" sheetId="21" state="hidden" r:id="rId2"/>
    <sheet name="Nomina Rudy plazas vacantes" sheetId="20" state="hidden" r:id="rId3"/>
    <sheet name="sin complemento " sheetId="18" state="hidden" r:id="rId4"/>
    <sheet name="Hoja1" sheetId="37" r:id="rId5"/>
  </sheets>
  <definedNames>
    <definedName name="_xlnm._FilterDatabase" localSheetId="4" hidden="1">Hoja1!$A$8:$TSP$69</definedName>
    <definedName name="_xlnm.Print_Titles" localSheetId="4">Hoja1!$8:$8</definedName>
    <definedName name="_xlnm.Print_Titles" localSheetId="0">NOMINA!$2:$3</definedName>
    <definedName name="_xlnm.Print_Titles" localSheetId="2">'Nomina Rudy plazas vacantes'!$2:$3</definedName>
    <definedName name="_xlnm.Print_Titles" localSheetId="1">'Nomina sin complemento'!$2:$3</definedName>
    <definedName name="_xlnm.Print_Titles" localSheetId="3">'sin complemento '!$2:$3</definedName>
  </definedNames>
  <calcPr calcId="152511"/>
</workbook>
</file>

<file path=xl/calcChain.xml><?xml version="1.0" encoding="utf-8"?>
<calcChain xmlns="http://schemas.openxmlformats.org/spreadsheetml/2006/main">
  <c r="Q41" i="37" l="1"/>
  <c r="G42" i="37"/>
  <c r="H42" i="37"/>
  <c r="I42" i="37"/>
  <c r="J42" i="37"/>
  <c r="K42" i="37"/>
  <c r="L42" i="37"/>
  <c r="N42" i="37"/>
  <c r="O42" i="37"/>
  <c r="P42" i="37"/>
  <c r="F42" i="37"/>
  <c r="G58" i="37" l="1"/>
  <c r="H58" i="37"/>
  <c r="I58" i="37"/>
  <c r="J58" i="37"/>
  <c r="K58" i="37"/>
  <c r="L58" i="37"/>
  <c r="N58" i="37"/>
  <c r="O58" i="37"/>
  <c r="P58" i="37"/>
  <c r="F58" i="37"/>
  <c r="Q19" i="37"/>
  <c r="G72" i="37"/>
  <c r="H72" i="37"/>
  <c r="I72" i="37"/>
  <c r="J72" i="37"/>
  <c r="K72" i="37"/>
  <c r="L72" i="37"/>
  <c r="N72" i="37"/>
  <c r="O72" i="37"/>
  <c r="P72" i="37"/>
  <c r="F72" i="37"/>
  <c r="Q71" i="37"/>
  <c r="Q72" i="37" s="1"/>
  <c r="Q30" i="37" l="1"/>
  <c r="Q75" i="37"/>
  <c r="Q24" i="37" l="1"/>
  <c r="H82" i="37"/>
  <c r="I82" i="37"/>
  <c r="J82" i="37"/>
  <c r="K82" i="37"/>
  <c r="N82" i="37"/>
  <c r="O82" i="37"/>
  <c r="P82" i="37"/>
  <c r="Q81" i="37"/>
  <c r="Q57" i="37" l="1"/>
  <c r="Q27" i="37" l="1"/>
  <c r="Q22" i="37" l="1"/>
  <c r="Q20" i="37"/>
  <c r="F136" i="37" l="1"/>
  <c r="F131" i="37"/>
  <c r="F124" i="37"/>
  <c r="F119" i="37"/>
  <c r="F114" i="37"/>
  <c r="F108" i="37"/>
  <c r="F103" i="37"/>
  <c r="F98" i="37"/>
  <c r="F93" i="37"/>
  <c r="F87" i="37"/>
  <c r="F76" i="37"/>
  <c r="F69" i="37"/>
  <c r="F66" i="37"/>
  <c r="F63" i="37"/>
  <c r="G54" i="37"/>
  <c r="H54" i="37"/>
  <c r="I54" i="37"/>
  <c r="J54" i="37"/>
  <c r="K54" i="37"/>
  <c r="L54" i="37"/>
  <c r="N54" i="37"/>
  <c r="O54" i="37"/>
  <c r="P54" i="37"/>
  <c r="F54" i="37"/>
  <c r="G51" i="37"/>
  <c r="H51" i="37"/>
  <c r="I51" i="37"/>
  <c r="J51" i="37"/>
  <c r="K51" i="37"/>
  <c r="L51" i="37"/>
  <c r="N51" i="37"/>
  <c r="O51" i="37"/>
  <c r="P51" i="37"/>
  <c r="F51" i="37"/>
  <c r="G47" i="37"/>
  <c r="H47" i="37"/>
  <c r="I47" i="37"/>
  <c r="J47" i="37"/>
  <c r="K47" i="37"/>
  <c r="L47" i="37"/>
  <c r="N47" i="37"/>
  <c r="O47" i="37"/>
  <c r="P47" i="37"/>
  <c r="F47" i="37"/>
  <c r="G108" i="37"/>
  <c r="H108" i="37"/>
  <c r="I108" i="37"/>
  <c r="J108" i="37"/>
  <c r="K108" i="37"/>
  <c r="L108" i="37"/>
  <c r="N108" i="37"/>
  <c r="O108" i="37"/>
  <c r="P108" i="37"/>
  <c r="Q105" i="37"/>
  <c r="G76" i="37"/>
  <c r="H76" i="37"/>
  <c r="I76" i="37"/>
  <c r="J76" i="37"/>
  <c r="K76" i="37"/>
  <c r="L76" i="37"/>
  <c r="N76" i="37"/>
  <c r="O76" i="37"/>
  <c r="P76" i="37"/>
  <c r="G114" i="37" l="1"/>
  <c r="H114" i="37"/>
  <c r="I114" i="37"/>
  <c r="J114" i="37"/>
  <c r="K114" i="37"/>
  <c r="L114" i="37"/>
  <c r="N114" i="37"/>
  <c r="O114" i="37"/>
  <c r="P114" i="37"/>
  <c r="G63" i="37"/>
  <c r="H63" i="37"/>
  <c r="I63" i="37"/>
  <c r="J63" i="37"/>
  <c r="K63" i="37"/>
  <c r="L63" i="37"/>
  <c r="N63" i="37"/>
  <c r="O63" i="37"/>
  <c r="P63" i="37"/>
  <c r="H34" i="37"/>
  <c r="J34" i="37"/>
  <c r="K34" i="37"/>
  <c r="N34" i="37"/>
  <c r="O34" i="37"/>
  <c r="P34" i="37"/>
  <c r="Q113" i="37"/>
  <c r="Q21" i="37"/>
  <c r="Q60" i="37"/>
  <c r="Q11" i="37" l="1"/>
  <c r="Q40" i="37" l="1"/>
  <c r="Q74" i="37"/>
  <c r="Q68" i="37" l="1"/>
  <c r="Q69" i="37" s="1"/>
  <c r="G69" i="37"/>
  <c r="H69" i="37"/>
  <c r="I69" i="37"/>
  <c r="J69" i="37"/>
  <c r="K69" i="37"/>
  <c r="L69" i="37"/>
  <c r="N69" i="37"/>
  <c r="O69" i="37"/>
  <c r="P69" i="37"/>
  <c r="Q107" i="37"/>
  <c r="Q85" i="37"/>
  <c r="G17" i="37" l="1"/>
  <c r="H17" i="37"/>
  <c r="I17" i="37"/>
  <c r="J17" i="37"/>
  <c r="K17" i="37"/>
  <c r="L17" i="37"/>
  <c r="N17" i="37"/>
  <c r="O17" i="37"/>
  <c r="P17" i="37"/>
  <c r="F17" i="37"/>
  <c r="G13" i="37"/>
  <c r="H13" i="37"/>
  <c r="I13" i="37"/>
  <c r="J13" i="37"/>
  <c r="K13" i="37"/>
  <c r="L13" i="37"/>
  <c r="N13" i="37"/>
  <c r="O13" i="37"/>
  <c r="P13" i="37"/>
  <c r="G103" i="37" l="1"/>
  <c r="H103" i="37"/>
  <c r="I103" i="37"/>
  <c r="J103" i="37"/>
  <c r="K103" i="37"/>
  <c r="L103" i="37"/>
  <c r="N103" i="37"/>
  <c r="O103" i="37"/>
  <c r="P103" i="37"/>
  <c r="G119" i="37"/>
  <c r="H119" i="37"/>
  <c r="I119" i="37"/>
  <c r="J119" i="37"/>
  <c r="K119" i="37"/>
  <c r="L119" i="37"/>
  <c r="N119" i="37"/>
  <c r="O119" i="37"/>
  <c r="P119" i="37"/>
  <c r="G131" i="37"/>
  <c r="H131" i="37"/>
  <c r="I131" i="37"/>
  <c r="J131" i="37"/>
  <c r="K131" i="37"/>
  <c r="L131" i="37"/>
  <c r="N131" i="37"/>
  <c r="O131" i="37"/>
  <c r="P131" i="37"/>
  <c r="G93" i="37"/>
  <c r="H93" i="37"/>
  <c r="I93" i="37"/>
  <c r="J93" i="37"/>
  <c r="K93" i="37"/>
  <c r="L93" i="37"/>
  <c r="N93" i="37"/>
  <c r="O93" i="37"/>
  <c r="P93" i="37"/>
  <c r="G124" i="37"/>
  <c r="H124" i="37"/>
  <c r="I124" i="37"/>
  <c r="J124" i="37"/>
  <c r="K124" i="37"/>
  <c r="L124" i="37"/>
  <c r="N124" i="37"/>
  <c r="O124" i="37"/>
  <c r="P124" i="37"/>
  <c r="G98" i="37"/>
  <c r="H98" i="37"/>
  <c r="I98" i="37"/>
  <c r="J98" i="37"/>
  <c r="K98" i="37"/>
  <c r="L98" i="37"/>
  <c r="N98" i="37"/>
  <c r="O98" i="37"/>
  <c r="P98" i="37"/>
  <c r="G136" i="37"/>
  <c r="H136" i="37"/>
  <c r="I136" i="37"/>
  <c r="J136" i="37"/>
  <c r="K136" i="37"/>
  <c r="L136" i="37"/>
  <c r="N136" i="37"/>
  <c r="O136" i="37"/>
  <c r="P136" i="37"/>
  <c r="G87" i="37"/>
  <c r="H87" i="37"/>
  <c r="I87" i="37"/>
  <c r="J87" i="37"/>
  <c r="K87" i="37"/>
  <c r="L87" i="37"/>
  <c r="N87" i="37"/>
  <c r="O87" i="37"/>
  <c r="P87" i="37"/>
  <c r="G66" i="37"/>
  <c r="H66" i="37"/>
  <c r="I66" i="37"/>
  <c r="J66" i="37"/>
  <c r="K66" i="37"/>
  <c r="L66" i="37"/>
  <c r="N66" i="37"/>
  <c r="O66" i="37"/>
  <c r="P66" i="37"/>
  <c r="Q15" i="37"/>
  <c r="Q16" i="37"/>
  <c r="Q23" i="37"/>
  <c r="Q25" i="37"/>
  <c r="Q26" i="37"/>
  <c r="Q28" i="37"/>
  <c r="Q31" i="37"/>
  <c r="Q32" i="37"/>
  <c r="Q33" i="37"/>
  <c r="Q36" i="37"/>
  <c r="Q37" i="37"/>
  <c r="Q38" i="37"/>
  <c r="Q39" i="37"/>
  <c r="Q49" i="37"/>
  <c r="Q50" i="37"/>
  <c r="Q44" i="37"/>
  <c r="Q45" i="37"/>
  <c r="Q46" i="37"/>
  <c r="Q53" i="37"/>
  <c r="Q54" i="37" s="1"/>
  <c r="Q56" i="37"/>
  <c r="Q58" i="37" s="1"/>
  <c r="Q61" i="37"/>
  <c r="Q62" i="37"/>
  <c r="Q65" i="37"/>
  <c r="Q76" i="37"/>
  <c r="Q84" i="37"/>
  <c r="Q86" i="37"/>
  <c r="Q133" i="37"/>
  <c r="Q134" i="37"/>
  <c r="Q135" i="37"/>
  <c r="Q110" i="37"/>
  <c r="Q111" i="37"/>
  <c r="Q112" i="37"/>
  <c r="Q95" i="37"/>
  <c r="Q96" i="37"/>
  <c r="Q97" i="37"/>
  <c r="Q121" i="37"/>
  <c r="Q122" i="37"/>
  <c r="Q123" i="37"/>
  <c r="Q89" i="37"/>
  <c r="Q90" i="37"/>
  <c r="Q91" i="37"/>
  <c r="Q92" i="37"/>
  <c r="Q126" i="37"/>
  <c r="Q127" i="37"/>
  <c r="Q128" i="37"/>
  <c r="Q129" i="37"/>
  <c r="Q130" i="37"/>
  <c r="Q116" i="37"/>
  <c r="Q117" i="37"/>
  <c r="Q118" i="37"/>
  <c r="Q78" i="37"/>
  <c r="Q79" i="37"/>
  <c r="Q80" i="37"/>
  <c r="Q100" i="37"/>
  <c r="Q101" i="37"/>
  <c r="Q102" i="37"/>
  <c r="Q106" i="37"/>
  <c r="Q108" i="37" s="1"/>
  <c r="Q12" i="37"/>
  <c r="Q10" i="37"/>
  <c r="Q42" i="37" l="1"/>
  <c r="Q136" i="37"/>
  <c r="Q131" i="37"/>
  <c r="Q124" i="37"/>
  <c r="Q119" i="37"/>
  <c r="Q114" i="37"/>
  <c r="Q103" i="37"/>
  <c r="Q51" i="37"/>
  <c r="Q47" i="37"/>
  <c r="Q63" i="37"/>
  <c r="Q17" i="37"/>
  <c r="Q93" i="37"/>
  <c r="Q98" i="37"/>
  <c r="Q87" i="37"/>
  <c r="Q66" i="37"/>
  <c r="Q9" i="37"/>
  <c r="Q13" i="37" s="1"/>
  <c r="F13" i="37" l="1"/>
  <c r="L29" i="37" l="1"/>
  <c r="L34" i="37" s="1"/>
  <c r="I29" i="37"/>
  <c r="I34" i="37" s="1"/>
  <c r="G29" i="37"/>
  <c r="G34" i="37" s="1"/>
  <c r="F29" i="37"/>
  <c r="F34" i="37" s="1"/>
  <c r="Q29" i="37" l="1"/>
  <c r="Q34" i="37" s="1"/>
  <c r="F82" i="37" l="1"/>
  <c r="G82" i="37"/>
  <c r="L82" i="37"/>
  <c r="Q82" i="37" l="1"/>
  <c r="U93" i="21"/>
  <c r="A108" i="21"/>
  <c r="G103" i="21"/>
  <c r="G101" i="21"/>
  <c r="G100" i="21"/>
  <c r="G97" i="21"/>
  <c r="G96" i="21"/>
  <c r="G95" i="21"/>
  <c r="R91" i="21"/>
  <c r="R92" i="21" s="1"/>
  <c r="N91" i="21"/>
  <c r="N92" i="21" s="1"/>
  <c r="M91" i="21"/>
  <c r="M92" i="21" s="1"/>
  <c r="L91" i="21"/>
  <c r="L92" i="21" s="1"/>
  <c r="K91" i="21"/>
  <c r="K92" i="21" s="1"/>
  <c r="J91" i="21"/>
  <c r="J92" i="21" s="1"/>
  <c r="I91" i="21"/>
  <c r="I92" i="21" s="1"/>
  <c r="H91" i="21"/>
  <c r="H92" i="21" s="1"/>
  <c r="O90" i="21"/>
  <c r="Q90" i="21" s="1"/>
  <c r="O89" i="21"/>
  <c r="P89" i="21" s="1"/>
  <c r="O88" i="21"/>
  <c r="Q88" i="21" s="1"/>
  <c r="O87" i="21"/>
  <c r="P87" i="21" s="1"/>
  <c r="O86" i="21"/>
  <c r="Q86" i="21" s="1"/>
  <c r="O85" i="21"/>
  <c r="P85" i="21" s="1"/>
  <c r="O84" i="21"/>
  <c r="Q84" i="21" s="1"/>
  <c r="O83" i="21"/>
  <c r="P83" i="21" s="1"/>
  <c r="O82" i="21"/>
  <c r="Q82" i="21" s="1"/>
  <c r="O81" i="21"/>
  <c r="P81" i="21" s="1"/>
  <c r="O80" i="21"/>
  <c r="Q80" i="21" s="1"/>
  <c r="O79" i="21"/>
  <c r="P79" i="21" s="1"/>
  <c r="O78" i="21"/>
  <c r="Q78" i="21" s="1"/>
  <c r="O77" i="21"/>
  <c r="P77" i="21" s="1"/>
  <c r="O76" i="21"/>
  <c r="Q76" i="21" s="1"/>
  <c r="O75" i="21"/>
  <c r="P75" i="21" s="1"/>
  <c r="O74" i="21"/>
  <c r="Q74" i="21" s="1"/>
  <c r="O73" i="21"/>
  <c r="P73" i="21" s="1"/>
  <c r="O72" i="21"/>
  <c r="Q72" i="21" s="1"/>
  <c r="O71" i="21"/>
  <c r="P71" i="21" s="1"/>
  <c r="O70" i="21"/>
  <c r="Q70" i="21" s="1"/>
  <c r="O69" i="21"/>
  <c r="P69" i="21" s="1"/>
  <c r="O68" i="21"/>
  <c r="Q68" i="21" s="1"/>
  <c r="O67" i="21"/>
  <c r="P67" i="21" s="1"/>
  <c r="O66" i="21"/>
  <c r="Q66" i="21" s="1"/>
  <c r="O65" i="21"/>
  <c r="P65" i="21" s="1"/>
  <c r="O64" i="21"/>
  <c r="Q64" i="21" s="1"/>
  <c r="O63" i="21"/>
  <c r="P63" i="21" s="1"/>
  <c r="O62" i="21"/>
  <c r="Q62" i="21" s="1"/>
  <c r="O61" i="21"/>
  <c r="P61" i="21" s="1"/>
  <c r="O60" i="21"/>
  <c r="Q60" i="21" s="1"/>
  <c r="O59" i="21"/>
  <c r="P59" i="21" s="1"/>
  <c r="O58" i="21"/>
  <c r="Q58" i="21" s="1"/>
  <c r="O57" i="21"/>
  <c r="O56" i="21"/>
  <c r="Q56" i="21" s="1"/>
  <c r="O55" i="21"/>
  <c r="P55" i="21" s="1"/>
  <c r="O54" i="21"/>
  <c r="Q54" i="21" s="1"/>
  <c r="O53" i="21"/>
  <c r="P53" i="21" s="1"/>
  <c r="O52" i="21"/>
  <c r="Q52" i="21" s="1"/>
  <c r="O51" i="21"/>
  <c r="P51" i="21" s="1"/>
  <c r="O50" i="21"/>
  <c r="O49" i="21"/>
  <c r="P49" i="21" s="1"/>
  <c r="O48" i="21"/>
  <c r="Q48" i="21" s="1"/>
  <c r="O47" i="21"/>
  <c r="P47" i="21" s="1"/>
  <c r="O46" i="21"/>
  <c r="Q46" i="21" s="1"/>
  <c r="O45" i="21"/>
  <c r="P45" i="21" s="1"/>
  <c r="O44" i="21"/>
  <c r="Q44" i="21" s="1"/>
  <c r="O43" i="21"/>
  <c r="P43" i="21" s="1"/>
  <c r="O42" i="21"/>
  <c r="Q42" i="21" s="1"/>
  <c r="O41" i="21"/>
  <c r="P41" i="21" s="1"/>
  <c r="O40" i="21"/>
  <c r="Q40" i="21" s="1"/>
  <c r="O39" i="21"/>
  <c r="P39" i="21" s="1"/>
  <c r="O38" i="21"/>
  <c r="Q38" i="21" s="1"/>
  <c r="O37" i="21"/>
  <c r="P37" i="21" s="1"/>
  <c r="O36" i="21"/>
  <c r="Q36" i="21" s="1"/>
  <c r="O35" i="21"/>
  <c r="P35" i="21" s="1"/>
  <c r="O34" i="21"/>
  <c r="Q34" i="21" s="1"/>
  <c r="O33" i="21"/>
  <c r="P33" i="21" s="1"/>
  <c r="O32" i="21"/>
  <c r="Q32" i="21" s="1"/>
  <c r="O31" i="21"/>
  <c r="P31" i="21" s="1"/>
  <c r="O30" i="21"/>
  <c r="Q30" i="21" s="1"/>
  <c r="O29" i="21"/>
  <c r="C107" i="21" s="1"/>
  <c r="D107" i="21" s="1"/>
  <c r="O28" i="21"/>
  <c r="Q28" i="21" s="1"/>
  <c r="O27" i="21"/>
  <c r="P27" i="21" s="1"/>
  <c r="E106" i="21" s="1"/>
  <c r="F106" i="21" s="1"/>
  <c r="O26" i="21"/>
  <c r="C105" i="21" s="1"/>
  <c r="D105" i="21" s="1"/>
  <c r="O25" i="21"/>
  <c r="P25" i="21" s="1"/>
  <c r="E104" i="21" s="1"/>
  <c r="F104" i="21" s="1"/>
  <c r="O24" i="21"/>
  <c r="Q24" i="21" s="1"/>
  <c r="O23" i="21"/>
  <c r="P23" i="21" s="1"/>
  <c r="O22" i="21"/>
  <c r="Q22" i="21" s="1"/>
  <c r="O21" i="21"/>
  <c r="P21" i="21" s="1"/>
  <c r="O20" i="21"/>
  <c r="O19" i="21"/>
  <c r="C98" i="21" s="1"/>
  <c r="D98" i="21" s="1"/>
  <c r="O18" i="21"/>
  <c r="O17" i="21"/>
  <c r="O16" i="21"/>
  <c r="Q16" i="21" s="1"/>
  <c r="O15" i="21"/>
  <c r="P15" i="21" s="1"/>
  <c r="O14" i="21"/>
  <c r="Q14" i="21" s="1"/>
  <c r="O13" i="21"/>
  <c r="P13" i="21" s="1"/>
  <c r="O12" i="21"/>
  <c r="Q12" i="21" s="1"/>
  <c r="O11" i="21"/>
  <c r="P11" i="21" s="1"/>
  <c r="O10" i="21"/>
  <c r="Q10" i="21" s="1"/>
  <c r="O9" i="21"/>
  <c r="P9" i="21" s="1"/>
  <c r="O8" i="21"/>
  <c r="Q8" i="21" s="1"/>
  <c r="O7" i="21"/>
  <c r="P7" i="21" s="1"/>
  <c r="O6" i="21"/>
  <c r="Q6" i="21" s="1"/>
  <c r="O5" i="21"/>
  <c r="P5" i="21" s="1"/>
  <c r="O4" i="21"/>
  <c r="W58" i="20"/>
  <c r="K48" i="20"/>
  <c r="L48" i="20"/>
  <c r="M48" i="20"/>
  <c r="O48" i="20"/>
  <c r="Q48" i="20"/>
  <c r="S48" i="20"/>
  <c r="X48" i="20"/>
  <c r="I48" i="20"/>
  <c r="K44" i="20"/>
  <c r="L44" i="20"/>
  <c r="M44" i="20"/>
  <c r="O44" i="20"/>
  <c r="Q44" i="20"/>
  <c r="S44" i="20"/>
  <c r="X44" i="20"/>
  <c r="I44" i="20"/>
  <c r="X42" i="20"/>
  <c r="K42" i="20"/>
  <c r="L42" i="20"/>
  <c r="M42" i="20"/>
  <c r="O42" i="20"/>
  <c r="Q42" i="20"/>
  <c r="S42" i="20"/>
  <c r="I42" i="20"/>
  <c r="K39" i="20"/>
  <c r="L39" i="20"/>
  <c r="M39" i="20"/>
  <c r="O39" i="20"/>
  <c r="Q39" i="20"/>
  <c r="S39" i="20"/>
  <c r="X39" i="20"/>
  <c r="I39" i="20"/>
  <c r="K36" i="20"/>
  <c r="L36" i="20"/>
  <c r="M36" i="20"/>
  <c r="O36" i="20"/>
  <c r="Q36" i="20"/>
  <c r="S36" i="20"/>
  <c r="X36" i="20"/>
  <c r="I36" i="20"/>
  <c r="K32" i="20"/>
  <c r="L32" i="20"/>
  <c r="M32" i="20"/>
  <c r="O32" i="20"/>
  <c r="Q32" i="20"/>
  <c r="S32" i="20"/>
  <c r="X32" i="20"/>
  <c r="I32" i="20"/>
  <c r="K30" i="20"/>
  <c r="L30" i="20"/>
  <c r="M30" i="20"/>
  <c r="O30" i="20"/>
  <c r="Q30" i="20"/>
  <c r="S30" i="20"/>
  <c r="X30" i="20"/>
  <c r="I30" i="20"/>
  <c r="K28" i="20"/>
  <c r="L28" i="20"/>
  <c r="M28" i="20"/>
  <c r="O28" i="20"/>
  <c r="Q28" i="20"/>
  <c r="S28" i="20"/>
  <c r="X28" i="20"/>
  <c r="I28" i="20"/>
  <c r="K25" i="20"/>
  <c r="L25" i="20"/>
  <c r="M25" i="20"/>
  <c r="O25" i="20"/>
  <c r="Q25" i="20"/>
  <c r="S25" i="20"/>
  <c r="X25" i="20"/>
  <c r="I25" i="20"/>
  <c r="I23" i="20"/>
  <c r="I19" i="20"/>
  <c r="K23" i="20"/>
  <c r="L23" i="20"/>
  <c r="M23" i="20"/>
  <c r="O23" i="20"/>
  <c r="Q23" i="20"/>
  <c r="S23" i="20"/>
  <c r="X23" i="20"/>
  <c r="N17" i="20"/>
  <c r="N13" i="20"/>
  <c r="N16" i="20"/>
  <c r="K19" i="20"/>
  <c r="L19" i="20"/>
  <c r="M19" i="20"/>
  <c r="O19" i="20"/>
  <c r="Q19" i="20"/>
  <c r="S19" i="20"/>
  <c r="X19" i="20"/>
  <c r="X15" i="20"/>
  <c r="U4" i="20"/>
  <c r="V4" i="20" s="1"/>
  <c r="K15" i="20"/>
  <c r="L15" i="20"/>
  <c r="M15" i="20"/>
  <c r="O15" i="20"/>
  <c r="Q15" i="20"/>
  <c r="S15" i="20"/>
  <c r="I15" i="20"/>
  <c r="T47" i="20"/>
  <c r="T41" i="20"/>
  <c r="T35" i="20"/>
  <c r="T22" i="20"/>
  <c r="T18" i="20"/>
  <c r="T14" i="20"/>
  <c r="U46" i="20"/>
  <c r="W46" i="20" s="1"/>
  <c r="T46" i="20"/>
  <c r="R46" i="20"/>
  <c r="P46" i="20"/>
  <c r="N46" i="20"/>
  <c r="J46" i="20"/>
  <c r="U45" i="20"/>
  <c r="W45" i="20" s="1"/>
  <c r="T45" i="20"/>
  <c r="R45" i="20"/>
  <c r="P45" i="20"/>
  <c r="N45" i="20"/>
  <c r="J45" i="20"/>
  <c r="U43" i="20"/>
  <c r="W43" i="20" s="1"/>
  <c r="W44" i="20" s="1"/>
  <c r="T43" i="20"/>
  <c r="T44" i="20" s="1"/>
  <c r="R43" i="20"/>
  <c r="R44" i="20" s="1"/>
  <c r="P43" i="20"/>
  <c r="P44" i="20" s="1"/>
  <c r="N43" i="20"/>
  <c r="N44" i="20" s="1"/>
  <c r="J43" i="20"/>
  <c r="J44" i="20" s="1"/>
  <c r="U40" i="20"/>
  <c r="W40" i="20" s="1"/>
  <c r="W42" i="20" s="1"/>
  <c r="T40" i="20"/>
  <c r="T42" i="20" s="1"/>
  <c r="R40" i="20"/>
  <c r="R42" i="20" s="1"/>
  <c r="P40" i="20"/>
  <c r="P42" i="20" s="1"/>
  <c r="N40" i="20"/>
  <c r="N42" i="20" s="1"/>
  <c r="J40" i="20"/>
  <c r="J42" i="20" s="1"/>
  <c r="U38" i="20"/>
  <c r="W38" i="20" s="1"/>
  <c r="T38" i="20"/>
  <c r="R38" i="20"/>
  <c r="P38" i="20"/>
  <c r="N38" i="20"/>
  <c r="J38" i="20"/>
  <c r="U37" i="20"/>
  <c r="W37" i="20" s="1"/>
  <c r="T37" i="20"/>
  <c r="R37" i="20"/>
  <c r="P37" i="20"/>
  <c r="N37" i="20"/>
  <c r="J37" i="20"/>
  <c r="U34" i="20"/>
  <c r="W34" i="20" s="1"/>
  <c r="T34" i="20"/>
  <c r="R34" i="20"/>
  <c r="P34" i="20"/>
  <c r="N34" i="20"/>
  <c r="J34" i="20"/>
  <c r="U33" i="20"/>
  <c r="W33" i="20" s="1"/>
  <c r="T33" i="20"/>
  <c r="R33" i="20"/>
  <c r="P33" i="20"/>
  <c r="N33" i="20"/>
  <c r="J33" i="20"/>
  <c r="U31" i="20"/>
  <c r="V31" i="20" s="1"/>
  <c r="V32" i="20" s="1"/>
  <c r="T31" i="20"/>
  <c r="T32" i="20" s="1"/>
  <c r="R31" i="20"/>
  <c r="R32" i="20" s="1"/>
  <c r="P31" i="20"/>
  <c r="P32" i="20" s="1"/>
  <c r="N31" i="20"/>
  <c r="N32" i="20" s="1"/>
  <c r="J31" i="20"/>
  <c r="J32" i="20" s="1"/>
  <c r="U29" i="20"/>
  <c r="V29" i="20" s="1"/>
  <c r="V30" i="20" s="1"/>
  <c r="T29" i="20"/>
  <c r="T30" i="20" s="1"/>
  <c r="R29" i="20"/>
  <c r="R30" i="20" s="1"/>
  <c r="P29" i="20"/>
  <c r="P30" i="20" s="1"/>
  <c r="N29" i="20"/>
  <c r="N30" i="20" s="1"/>
  <c r="J29" i="20"/>
  <c r="J30" i="20" s="1"/>
  <c r="U26" i="20"/>
  <c r="V26" i="20" s="1"/>
  <c r="V28" i="20" s="1"/>
  <c r="T26" i="20"/>
  <c r="T28" i="20" s="1"/>
  <c r="R26" i="20"/>
  <c r="R28" i="20" s="1"/>
  <c r="P26" i="20"/>
  <c r="P28" i="20" s="1"/>
  <c r="N26" i="20"/>
  <c r="N28" i="20" s="1"/>
  <c r="J26" i="20"/>
  <c r="J28" i="20" s="1"/>
  <c r="U24" i="20"/>
  <c r="V24" i="20" s="1"/>
  <c r="V25" i="20" s="1"/>
  <c r="T24" i="20"/>
  <c r="T25" i="20" s="1"/>
  <c r="R24" i="20"/>
  <c r="R25" i="20" s="1"/>
  <c r="P24" i="20"/>
  <c r="P25" i="20" s="1"/>
  <c r="N24" i="20"/>
  <c r="N25" i="20" s="1"/>
  <c r="J24" i="20"/>
  <c r="J25" i="20" s="1"/>
  <c r="U21" i="20"/>
  <c r="V21" i="20" s="1"/>
  <c r="T21" i="20"/>
  <c r="R21" i="20"/>
  <c r="P21" i="20"/>
  <c r="N21" i="20"/>
  <c r="J21" i="20"/>
  <c r="U20" i="20"/>
  <c r="V20" i="20" s="1"/>
  <c r="T20" i="20"/>
  <c r="R20" i="20"/>
  <c r="P20" i="20"/>
  <c r="N20" i="20"/>
  <c r="J20" i="20"/>
  <c r="U13" i="20"/>
  <c r="V13" i="20" s="1"/>
  <c r="T13" i="20"/>
  <c r="R13" i="20"/>
  <c r="P13" i="20"/>
  <c r="J13" i="20"/>
  <c r="U12" i="20"/>
  <c r="V12" i="20" s="1"/>
  <c r="T12" i="20"/>
  <c r="R12" i="20"/>
  <c r="P12" i="20"/>
  <c r="N12" i="20"/>
  <c r="J12" i="20"/>
  <c r="U11" i="20"/>
  <c r="V11" i="20" s="1"/>
  <c r="T11" i="20"/>
  <c r="R11" i="20"/>
  <c r="P11" i="20"/>
  <c r="N11" i="20"/>
  <c r="J11" i="20"/>
  <c r="U10" i="20"/>
  <c r="V10" i="20" s="1"/>
  <c r="T10" i="20"/>
  <c r="R10" i="20"/>
  <c r="P10" i="20"/>
  <c r="N10" i="20"/>
  <c r="J10" i="20"/>
  <c r="U9" i="20"/>
  <c r="V9" i="20" s="1"/>
  <c r="T9" i="20"/>
  <c r="R9" i="20"/>
  <c r="P9" i="20"/>
  <c r="N9" i="20"/>
  <c r="J9" i="20"/>
  <c r="U8" i="20"/>
  <c r="V8" i="20" s="1"/>
  <c r="T8" i="20"/>
  <c r="R8" i="20"/>
  <c r="P8" i="20"/>
  <c r="N8" i="20"/>
  <c r="J8" i="20"/>
  <c r="U7" i="20"/>
  <c r="T7" i="20"/>
  <c r="R7" i="20"/>
  <c r="P7" i="20"/>
  <c r="N7" i="20"/>
  <c r="J7" i="20"/>
  <c r="U6" i="20"/>
  <c r="V6" i="20" s="1"/>
  <c r="T6" i="20"/>
  <c r="R6" i="20"/>
  <c r="P6" i="20"/>
  <c r="N6" i="20"/>
  <c r="J6" i="20"/>
  <c r="U17" i="20"/>
  <c r="V17" i="20" s="1"/>
  <c r="T17" i="20"/>
  <c r="R17" i="20"/>
  <c r="P17" i="20"/>
  <c r="J17" i="20"/>
  <c r="U5" i="20"/>
  <c r="V5" i="20" s="1"/>
  <c r="T5" i="20"/>
  <c r="R5" i="20"/>
  <c r="P5" i="20"/>
  <c r="N5" i="20"/>
  <c r="J5" i="20"/>
  <c r="U16" i="20"/>
  <c r="V16" i="20" s="1"/>
  <c r="T16" i="20"/>
  <c r="R16" i="20"/>
  <c r="R19" i="20" s="1"/>
  <c r="P16" i="20"/>
  <c r="J16" i="20"/>
  <c r="T4" i="20"/>
  <c r="R4" i="20"/>
  <c r="P4" i="20"/>
  <c r="N4" i="20"/>
  <c r="J4" i="20"/>
  <c r="A83" i="18"/>
  <c r="G78" i="18"/>
  <c r="G76" i="18"/>
  <c r="G75" i="18"/>
  <c r="G72" i="18"/>
  <c r="G71" i="18"/>
  <c r="G70" i="18"/>
  <c r="R66" i="18"/>
  <c r="R67" i="18" s="1"/>
  <c r="N66" i="18"/>
  <c r="N67" i="18" s="1"/>
  <c r="M66" i="18"/>
  <c r="L66" i="18"/>
  <c r="K66" i="18"/>
  <c r="J66" i="18"/>
  <c r="I66" i="18"/>
  <c r="H66" i="18"/>
  <c r="O65" i="18"/>
  <c r="Q65" i="18" s="1"/>
  <c r="O64" i="18"/>
  <c r="Q64" i="18" s="1"/>
  <c r="O63" i="18"/>
  <c r="Q63" i="18" s="1"/>
  <c r="O62" i="18"/>
  <c r="Q62" i="18" s="1"/>
  <c r="O61" i="18"/>
  <c r="Q61" i="18" s="1"/>
  <c r="O60" i="18"/>
  <c r="Q60" i="18" s="1"/>
  <c r="O59" i="18"/>
  <c r="Q59" i="18" s="1"/>
  <c r="O58" i="18"/>
  <c r="Q58" i="18" s="1"/>
  <c r="O57" i="18"/>
  <c r="Q57" i="18" s="1"/>
  <c r="O56" i="18"/>
  <c r="Q56" i="18" s="1"/>
  <c r="O55" i="18"/>
  <c r="Q55" i="18" s="1"/>
  <c r="O54" i="18"/>
  <c r="Q54" i="18" s="1"/>
  <c r="O53" i="18"/>
  <c r="Q53" i="18" s="1"/>
  <c r="O52" i="18"/>
  <c r="Q52" i="18" s="1"/>
  <c r="O51" i="18"/>
  <c r="Q51" i="18" s="1"/>
  <c r="O50" i="18"/>
  <c r="Q50" i="18" s="1"/>
  <c r="O49" i="18"/>
  <c r="Q49" i="18" s="1"/>
  <c r="O48" i="18"/>
  <c r="Q48" i="18" s="1"/>
  <c r="O47" i="18"/>
  <c r="Q47" i="18" s="1"/>
  <c r="O46" i="18"/>
  <c r="Q46" i="18" s="1"/>
  <c r="O45" i="18"/>
  <c r="Q45" i="18" s="1"/>
  <c r="O44" i="18"/>
  <c r="O43" i="18"/>
  <c r="Q43" i="18" s="1"/>
  <c r="O42" i="18"/>
  <c r="Q42" i="18" s="1"/>
  <c r="O41" i="18"/>
  <c r="Q41" i="18" s="1"/>
  <c r="O40" i="18"/>
  <c r="Q40" i="18" s="1"/>
  <c r="O39" i="18"/>
  <c r="O38" i="18"/>
  <c r="Q38" i="18" s="1"/>
  <c r="O37" i="18"/>
  <c r="Q37" i="18" s="1"/>
  <c r="O36" i="18"/>
  <c r="Q36" i="18" s="1"/>
  <c r="O35" i="18"/>
  <c r="P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P29" i="18" s="1"/>
  <c r="O28" i="18"/>
  <c r="Q28" i="18" s="1"/>
  <c r="O27" i="18"/>
  <c r="Q27" i="18" s="1"/>
  <c r="O25" i="18"/>
  <c r="Q25" i="18" s="1"/>
  <c r="O24" i="18"/>
  <c r="Q24" i="18" s="1"/>
  <c r="O23" i="18"/>
  <c r="C82" i="18" s="1"/>
  <c r="D82" i="18" s="1"/>
  <c r="O22" i="18"/>
  <c r="P22" i="18" s="1"/>
  <c r="O21" i="18"/>
  <c r="Q21" i="18" s="1"/>
  <c r="C80" i="18"/>
  <c r="D80" i="18" s="1"/>
  <c r="O20" i="18"/>
  <c r="Q20" i="18" s="1"/>
  <c r="O19" i="18"/>
  <c r="Q19" i="18" s="1"/>
  <c r="O18" i="18"/>
  <c r="P18" i="18" s="1"/>
  <c r="O17" i="18"/>
  <c r="O16" i="18"/>
  <c r="C73" i="18" s="1"/>
  <c r="D73" i="18" s="1"/>
  <c r="O15" i="18"/>
  <c r="C75" i="18" s="1"/>
  <c r="D75" i="18" s="1"/>
  <c r="O14" i="18"/>
  <c r="O13" i="18"/>
  <c r="P13" i="18" s="1"/>
  <c r="O12" i="18"/>
  <c r="Q12" i="18" s="1"/>
  <c r="O11" i="18"/>
  <c r="P11" i="18" s="1"/>
  <c r="O10" i="18"/>
  <c r="Q10" i="18" s="1"/>
  <c r="O9" i="18"/>
  <c r="P9" i="18" s="1"/>
  <c r="O8" i="18"/>
  <c r="Q8" i="18" s="1"/>
  <c r="O7" i="18"/>
  <c r="P7" i="18" s="1"/>
  <c r="O6" i="18"/>
  <c r="Q6" i="18" s="1"/>
  <c r="O5" i="18"/>
  <c r="Q5" i="18" s="1"/>
  <c r="E74" i="18"/>
  <c r="F74" i="18" s="1"/>
  <c r="C74" i="18"/>
  <c r="D74" i="18" s="1"/>
  <c r="H74" i="18" s="1"/>
  <c r="O4" i="18"/>
  <c r="J23" i="20" l="1"/>
  <c r="J39" i="20"/>
  <c r="X49" i="20"/>
  <c r="T36" i="20"/>
  <c r="P52" i="21"/>
  <c r="J48" i="20"/>
  <c r="R23" i="20"/>
  <c r="R39" i="20"/>
  <c r="R48" i="20"/>
  <c r="S49" i="20"/>
  <c r="L49" i="20"/>
  <c r="T23" i="20"/>
  <c r="J36" i="20"/>
  <c r="T39" i="20"/>
  <c r="T48" i="20"/>
  <c r="Q49" i="20"/>
  <c r="N15" i="20"/>
  <c r="V23" i="20"/>
  <c r="N36" i="20"/>
  <c r="W39" i="20"/>
  <c r="O49" i="20"/>
  <c r="C97" i="21"/>
  <c r="D97" i="21" s="1"/>
  <c r="R15" i="20"/>
  <c r="K49" i="20"/>
  <c r="J19" i="20"/>
  <c r="P36" i="21"/>
  <c r="G108" i="21"/>
  <c r="P36" i="20"/>
  <c r="M49" i="20"/>
  <c r="C100" i="21"/>
  <c r="D100" i="21" s="1"/>
  <c r="R36" i="20"/>
  <c r="C96" i="21"/>
  <c r="D96" i="21" s="1"/>
  <c r="P64" i="21"/>
  <c r="N23" i="20"/>
  <c r="W36" i="20"/>
  <c r="N39" i="20"/>
  <c r="N48" i="20"/>
  <c r="P72" i="21"/>
  <c r="C72" i="18"/>
  <c r="D72" i="18" s="1"/>
  <c r="P23" i="20"/>
  <c r="P39" i="20"/>
  <c r="P48" i="20"/>
  <c r="I49" i="20"/>
  <c r="P44" i="21"/>
  <c r="N19" i="20"/>
  <c r="P82" i="21"/>
  <c r="G83" i="18"/>
  <c r="W48" i="20"/>
  <c r="P22" i="21"/>
  <c r="P30" i="21"/>
  <c r="P40" i="21"/>
  <c r="P48" i="21"/>
  <c r="P56" i="21"/>
  <c r="P68" i="21"/>
  <c r="P78" i="21"/>
  <c r="P88" i="21"/>
  <c r="P16" i="21"/>
  <c r="P26" i="21"/>
  <c r="E105" i="21" s="1"/>
  <c r="F105" i="21" s="1"/>
  <c r="C76" i="18"/>
  <c r="D76" i="18" s="1"/>
  <c r="P14" i="21"/>
  <c r="P18" i="21"/>
  <c r="E100" i="21" s="1"/>
  <c r="F100" i="21" s="1"/>
  <c r="P24" i="21"/>
  <c r="P28" i="21"/>
  <c r="P32" i="21"/>
  <c r="P38" i="21"/>
  <c r="P42" i="21"/>
  <c r="P46" i="21"/>
  <c r="P50" i="21"/>
  <c r="P54" i="21"/>
  <c r="C102" i="21"/>
  <c r="D102" i="21" s="1"/>
  <c r="P60" i="21"/>
  <c r="P66" i="21"/>
  <c r="P70" i="21"/>
  <c r="P76" i="21"/>
  <c r="P80" i="21"/>
  <c r="P84" i="21"/>
  <c r="P90" i="21"/>
  <c r="P86" i="21"/>
  <c r="P74" i="21"/>
  <c r="P62" i="21"/>
  <c r="P58" i="21"/>
  <c r="C101" i="21"/>
  <c r="D101" i="21" s="1"/>
  <c r="P34" i="21"/>
  <c r="C95" i="21"/>
  <c r="D95" i="21" s="1"/>
  <c r="P6" i="21"/>
  <c r="E99" i="21" s="1"/>
  <c r="F99" i="21" s="1"/>
  <c r="N94" i="21"/>
  <c r="P4" i="21"/>
  <c r="Q5" i="21"/>
  <c r="Q7" i="21"/>
  <c r="P8" i="21"/>
  <c r="Q9" i="21"/>
  <c r="P10" i="21"/>
  <c r="Q11" i="21"/>
  <c r="P12" i="21"/>
  <c r="Q13" i="21"/>
  <c r="Q15" i="21"/>
  <c r="Q17" i="21"/>
  <c r="Q19" i="21"/>
  <c r="P20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Q57" i="21"/>
  <c r="Q59" i="21"/>
  <c r="Q61" i="21"/>
  <c r="Q63" i="21"/>
  <c r="Q65" i="21"/>
  <c r="Q67" i="21"/>
  <c r="Q69" i="21"/>
  <c r="Q71" i="21"/>
  <c r="Q73" i="21"/>
  <c r="Q75" i="21"/>
  <c r="Q77" i="21"/>
  <c r="Q79" i="21"/>
  <c r="Q81" i="21"/>
  <c r="Q83" i="21"/>
  <c r="Q85" i="21"/>
  <c r="Q87" i="21"/>
  <c r="Q89" i="21"/>
  <c r="C99" i="21"/>
  <c r="D99" i="21" s="1"/>
  <c r="C103" i="21"/>
  <c r="D103" i="21" s="1"/>
  <c r="C104" i="21"/>
  <c r="D104" i="21" s="1"/>
  <c r="H104" i="21" s="1"/>
  <c r="C106" i="21"/>
  <c r="D106" i="21" s="1"/>
  <c r="H106" i="21" s="1"/>
  <c r="Q4" i="21"/>
  <c r="P17" i="21"/>
  <c r="Q18" i="21"/>
  <c r="P19" i="21"/>
  <c r="E98" i="21" s="1"/>
  <c r="F98" i="21" s="1"/>
  <c r="Q20" i="21"/>
  <c r="Q26" i="21"/>
  <c r="P29" i="21"/>
  <c r="E107" i="21" s="1"/>
  <c r="F107" i="21" s="1"/>
  <c r="Q50" i="21"/>
  <c r="P57" i="21"/>
  <c r="E102" i="21" s="1"/>
  <c r="F102" i="21" s="1"/>
  <c r="O91" i="21"/>
  <c r="O92" i="21" s="1"/>
  <c r="J15" i="20"/>
  <c r="P15" i="20"/>
  <c r="T15" i="20"/>
  <c r="P19" i="20"/>
  <c r="T19" i="20"/>
  <c r="U15" i="20"/>
  <c r="U19" i="20"/>
  <c r="V19" i="20"/>
  <c r="U23" i="20"/>
  <c r="U25" i="20"/>
  <c r="U42" i="20"/>
  <c r="U28" i="20"/>
  <c r="U30" i="20"/>
  <c r="U32" i="20"/>
  <c r="U36" i="20"/>
  <c r="U39" i="20"/>
  <c r="U44" i="20"/>
  <c r="U48" i="20"/>
  <c r="V43" i="20"/>
  <c r="V44" i="20" s="1"/>
  <c r="V33" i="20"/>
  <c r="V38" i="20"/>
  <c r="V45" i="20"/>
  <c r="V34" i="20"/>
  <c r="V37" i="20"/>
  <c r="V40" i="20"/>
  <c r="V42" i="20" s="1"/>
  <c r="V46" i="20"/>
  <c r="W4" i="20"/>
  <c r="W16" i="20"/>
  <c r="W5" i="20"/>
  <c r="W17" i="20"/>
  <c r="W6" i="20"/>
  <c r="W7" i="20"/>
  <c r="W8" i="20"/>
  <c r="W9" i="20"/>
  <c r="W10" i="20"/>
  <c r="W11" i="20"/>
  <c r="W12" i="20"/>
  <c r="W13" i="20"/>
  <c r="W20" i="20"/>
  <c r="W21" i="20"/>
  <c r="W24" i="20"/>
  <c r="W25" i="20" s="1"/>
  <c r="W26" i="20"/>
  <c r="W28" i="20" s="1"/>
  <c r="W29" i="20"/>
  <c r="W30" i="20" s="1"/>
  <c r="W31" i="20"/>
  <c r="W32" i="20" s="1"/>
  <c r="V7" i="20"/>
  <c r="C77" i="18"/>
  <c r="D77" i="18" s="1"/>
  <c r="C70" i="18"/>
  <c r="D70" i="18" s="1"/>
  <c r="P46" i="18"/>
  <c r="C71" i="18"/>
  <c r="D71" i="18" s="1"/>
  <c r="P59" i="18"/>
  <c r="P31" i="18"/>
  <c r="P43" i="18"/>
  <c r="P65" i="18"/>
  <c r="P27" i="18"/>
  <c r="P33" i="18"/>
  <c r="P37" i="18"/>
  <c r="P41" i="18"/>
  <c r="P48" i="18"/>
  <c r="P51" i="18"/>
  <c r="P54" i="18"/>
  <c r="P57" i="18"/>
  <c r="P61" i="18"/>
  <c r="P64" i="18"/>
  <c r="Q4" i="18"/>
  <c r="P5" i="18"/>
  <c r="P6" i="18"/>
  <c r="Q7" i="18"/>
  <c r="P8" i="18"/>
  <c r="Q9" i="18"/>
  <c r="P10" i="18"/>
  <c r="Q11" i="18"/>
  <c r="P12" i="18"/>
  <c r="Q13" i="18"/>
  <c r="P14" i="18"/>
  <c r="Q15" i="18"/>
  <c r="P16" i="18"/>
  <c r="E73" i="18" s="1"/>
  <c r="F73" i="18" s="1"/>
  <c r="Q17" i="18"/>
  <c r="Q18" i="18"/>
  <c r="P19" i="18"/>
  <c r="P20" i="18"/>
  <c r="E79" i="18" s="1"/>
  <c r="F79" i="18" s="1"/>
  <c r="P21" i="18"/>
  <c r="E81" i="18" s="1"/>
  <c r="F81" i="18" s="1"/>
  <c r="Q22" i="18"/>
  <c r="P23" i="18"/>
  <c r="E82" i="18" s="1"/>
  <c r="F82" i="18" s="1"/>
  <c r="P24" i="18"/>
  <c r="P25" i="18"/>
  <c r="P28" i="18"/>
  <c r="Q29" i="18"/>
  <c r="P30" i="18"/>
  <c r="P32" i="18"/>
  <c r="P34" i="18"/>
  <c r="Q35" i="18"/>
  <c r="P36" i="18"/>
  <c r="P38" i="18"/>
  <c r="Q39" i="18"/>
  <c r="P40" i="18"/>
  <c r="P42" i="18"/>
  <c r="P44" i="18"/>
  <c r="P45" i="18"/>
  <c r="P47" i="18"/>
  <c r="P49" i="18"/>
  <c r="P50" i="18"/>
  <c r="P52" i="18"/>
  <c r="P53" i="18"/>
  <c r="P55" i="18"/>
  <c r="P56" i="18"/>
  <c r="P58" i="18"/>
  <c r="P60" i="18"/>
  <c r="P62" i="18"/>
  <c r="P63" i="18"/>
  <c r="O66" i="18"/>
  <c r="O67" i="18" s="1"/>
  <c r="C78" i="18"/>
  <c r="D78" i="18" s="1"/>
  <c r="C79" i="18"/>
  <c r="D79" i="18" s="1"/>
  <c r="H79" i="18" s="1"/>
  <c r="C81" i="18"/>
  <c r="D81" i="18" s="1"/>
  <c r="H81" i="18" s="1"/>
  <c r="P4" i="18"/>
  <c r="Q14" i="18"/>
  <c r="P15" i="18"/>
  <c r="Q16" i="18"/>
  <c r="P17" i="18"/>
  <c r="E80" i="18"/>
  <c r="F80" i="18" s="1"/>
  <c r="Q23" i="18"/>
  <c r="P39" i="18"/>
  <c r="Q44" i="18"/>
  <c r="H99" i="21" l="1"/>
  <c r="J49" i="20"/>
  <c r="H105" i="21"/>
  <c r="E103" i="21"/>
  <c r="F103" i="21" s="1"/>
  <c r="E97" i="21"/>
  <c r="F97" i="21" s="1"/>
  <c r="R49" i="20"/>
  <c r="E101" i="21"/>
  <c r="F101" i="21" s="1"/>
  <c r="H100" i="21"/>
  <c r="N49" i="20"/>
  <c r="T49" i="20"/>
  <c r="U49" i="20"/>
  <c r="P49" i="20"/>
  <c r="E96" i="21"/>
  <c r="H102" i="21"/>
  <c r="H98" i="21"/>
  <c r="C108" i="21"/>
  <c r="E95" i="21"/>
  <c r="P91" i="21"/>
  <c r="P92" i="21" s="1"/>
  <c r="D108" i="21"/>
  <c r="Q91" i="21"/>
  <c r="Q92" i="21" s="1"/>
  <c r="H107" i="21"/>
  <c r="V39" i="20"/>
  <c r="V36" i="20"/>
  <c r="W19" i="20"/>
  <c r="V48" i="20"/>
  <c r="V15" i="20"/>
  <c r="W23" i="20"/>
  <c r="W15" i="20"/>
  <c r="E78" i="18"/>
  <c r="F78" i="18" s="1"/>
  <c r="E76" i="18"/>
  <c r="F76" i="18" s="1"/>
  <c r="E75" i="18"/>
  <c r="F75" i="18" s="1"/>
  <c r="E71" i="18"/>
  <c r="F71" i="18" s="1"/>
  <c r="E77" i="18"/>
  <c r="F77" i="18" s="1"/>
  <c r="H78" i="18"/>
  <c r="E72" i="18"/>
  <c r="Q66" i="18"/>
  <c r="Q67" i="18" s="1"/>
  <c r="H73" i="18"/>
  <c r="H80" i="18"/>
  <c r="C83" i="18"/>
  <c r="E70" i="18"/>
  <c r="P66" i="18"/>
  <c r="P67" i="18" s="1"/>
  <c r="D83" i="18"/>
  <c r="H82" i="18"/>
  <c r="H76" i="18"/>
  <c r="H75" i="18" l="1"/>
  <c r="H103" i="21"/>
  <c r="H97" i="21"/>
  <c r="W49" i="20"/>
  <c r="W51" i="20" s="1"/>
  <c r="H101" i="21"/>
  <c r="H77" i="18"/>
  <c r="S67" i="18"/>
  <c r="V49" i="20"/>
  <c r="V51" i="20" s="1"/>
  <c r="F96" i="21"/>
  <c r="H96" i="21" s="1"/>
  <c r="S92" i="21"/>
  <c r="T93" i="21" s="1"/>
  <c r="V93" i="21" s="1"/>
  <c r="E108" i="21"/>
  <c r="F95" i="21"/>
  <c r="H71" i="18"/>
  <c r="F72" i="18"/>
  <c r="H72" i="18"/>
  <c r="E83" i="18"/>
  <c r="F70" i="18"/>
  <c r="F83" i="18" s="1"/>
  <c r="F108" i="21" l="1"/>
  <c r="J51" i="20"/>
  <c r="J53" i="20" s="1"/>
  <c r="J55" i="20" s="1"/>
  <c r="H95" i="21"/>
  <c r="H108" i="21" s="1"/>
  <c r="H70" i="18"/>
  <c r="H83" i="18" s="1"/>
  <c r="R91" i="13" l="1"/>
  <c r="R92" i="13" s="1"/>
  <c r="O90" i="13"/>
  <c r="P90" i="13" s="1"/>
  <c r="O89" i="13"/>
  <c r="O88" i="13"/>
  <c r="O87" i="13"/>
  <c r="P87" i="13" s="1"/>
  <c r="O86" i="13"/>
  <c r="P86" i="13" s="1"/>
  <c r="O85" i="13"/>
  <c r="Q85" i="13" s="1"/>
  <c r="O84" i="13"/>
  <c r="P84" i="13" s="1"/>
  <c r="O83" i="13"/>
  <c r="P83" i="13" s="1"/>
  <c r="O82" i="13"/>
  <c r="P82" i="13" s="1"/>
  <c r="O81" i="13"/>
  <c r="O80" i="13"/>
  <c r="O79" i="13"/>
  <c r="P79" i="13" s="1"/>
  <c r="O78" i="13"/>
  <c r="O77" i="13"/>
  <c r="P77" i="13" s="1"/>
  <c r="O76" i="13"/>
  <c r="P76" i="13" s="1"/>
  <c r="O75" i="13"/>
  <c r="P75" i="13" s="1"/>
  <c r="O74" i="13"/>
  <c r="Q74" i="13" s="1"/>
  <c r="O73" i="13"/>
  <c r="P73" i="13" s="1"/>
  <c r="O72" i="13"/>
  <c r="O71" i="13"/>
  <c r="P71" i="13" s="1"/>
  <c r="O70" i="13"/>
  <c r="P70" i="13" s="1"/>
  <c r="O69" i="13"/>
  <c r="P69" i="13" s="1"/>
  <c r="O68" i="13"/>
  <c r="P68" i="13" s="1"/>
  <c r="O67" i="13"/>
  <c r="P67" i="13" s="1"/>
  <c r="O66" i="13"/>
  <c r="P66" i="13" s="1"/>
  <c r="O65" i="13"/>
  <c r="O64" i="13"/>
  <c r="O63" i="13"/>
  <c r="Q63" i="13" s="1"/>
  <c r="O62" i="13"/>
  <c r="P62" i="13" s="1"/>
  <c r="O61" i="13"/>
  <c r="Q61" i="13" s="1"/>
  <c r="O60" i="13"/>
  <c r="P60" i="13" s="1"/>
  <c r="O59" i="13"/>
  <c r="P59" i="13" s="1"/>
  <c r="O58" i="13"/>
  <c r="O57" i="13"/>
  <c r="P57" i="13" s="1"/>
  <c r="O56" i="13"/>
  <c r="O55" i="13"/>
  <c r="P55" i="13" s="1"/>
  <c r="O54" i="13"/>
  <c r="Q54" i="13" s="1"/>
  <c r="O53" i="13"/>
  <c r="P53" i="13" s="1"/>
  <c r="O52" i="13"/>
  <c r="P52" i="13" s="1"/>
  <c r="O51" i="13"/>
  <c r="P51" i="13" s="1"/>
  <c r="O50" i="13"/>
  <c r="P50" i="13" s="1"/>
  <c r="O49" i="13"/>
  <c r="P49" i="13" s="1"/>
  <c r="O48" i="13"/>
  <c r="O47" i="13"/>
  <c r="P47" i="13" s="1"/>
  <c r="O46" i="13"/>
  <c r="P46" i="13" s="1"/>
  <c r="O45" i="13"/>
  <c r="P45" i="13" s="1"/>
  <c r="O44" i="13"/>
  <c r="P44" i="13" s="1"/>
  <c r="O43" i="13"/>
  <c r="O42" i="13"/>
  <c r="P42" i="13" s="1"/>
  <c r="O41" i="13"/>
  <c r="P41" i="13" s="1"/>
  <c r="O40" i="13"/>
  <c r="O39" i="13"/>
  <c r="P39" i="13" s="1"/>
  <c r="O38" i="13"/>
  <c r="Q38" i="13" s="1"/>
  <c r="O37" i="13"/>
  <c r="P37" i="13" s="1"/>
  <c r="O36" i="13"/>
  <c r="Q36" i="13" s="1"/>
  <c r="O35" i="13"/>
  <c r="P35" i="13" s="1"/>
  <c r="O34" i="13"/>
  <c r="O33" i="13"/>
  <c r="P33" i="13" s="1"/>
  <c r="O32" i="13"/>
  <c r="O31" i="13"/>
  <c r="Q31" i="13" s="1"/>
  <c r="O30" i="13"/>
  <c r="P30" i="13" s="1"/>
  <c r="O29" i="13"/>
  <c r="P29" i="13" s="1"/>
  <c r="O28" i="13"/>
  <c r="P28" i="13" s="1"/>
  <c r="O27" i="13"/>
  <c r="P27" i="13" s="1"/>
  <c r="O26" i="13"/>
  <c r="O25" i="13"/>
  <c r="P25" i="13" s="1"/>
  <c r="O24" i="13"/>
  <c r="O23" i="13"/>
  <c r="O22" i="13"/>
  <c r="Q22" i="13" s="1"/>
  <c r="O21" i="13"/>
  <c r="P21" i="13" s="1"/>
  <c r="O20" i="13"/>
  <c r="P20" i="13" s="1"/>
  <c r="O19" i="13"/>
  <c r="P19" i="13" s="1"/>
  <c r="O18" i="13"/>
  <c r="P18" i="13" s="1"/>
  <c r="O17" i="13"/>
  <c r="P17" i="13" s="1"/>
  <c r="O16" i="13"/>
  <c r="O15" i="13"/>
  <c r="Q15" i="13" s="1"/>
  <c r="O14" i="13"/>
  <c r="P14" i="13" s="1"/>
  <c r="O13" i="13"/>
  <c r="P13" i="13" s="1"/>
  <c r="O12" i="13"/>
  <c r="P12" i="13" s="1"/>
  <c r="O11" i="13"/>
  <c r="Q11" i="13" s="1"/>
  <c r="O10" i="13"/>
  <c r="P10" i="13" s="1"/>
  <c r="O9" i="13"/>
  <c r="P9" i="13" s="1"/>
  <c r="O8" i="13"/>
  <c r="O7" i="13"/>
  <c r="P7" i="13" s="1"/>
  <c r="O6" i="13"/>
  <c r="P6" i="13" s="1"/>
  <c r="O5" i="13"/>
  <c r="P5" i="13" s="1"/>
  <c r="O4" i="13"/>
  <c r="N91" i="13"/>
  <c r="N92" i="13" s="1"/>
  <c r="M91" i="13"/>
  <c r="M92" i="13" s="1"/>
  <c r="L91" i="13"/>
  <c r="L92" i="13" s="1"/>
  <c r="K91" i="13"/>
  <c r="K92" i="13" s="1"/>
  <c r="J91" i="13"/>
  <c r="J92" i="13" s="1"/>
  <c r="I91" i="13"/>
  <c r="I92" i="13" s="1"/>
  <c r="H91" i="13"/>
  <c r="H92" i="13" s="1"/>
  <c r="P74" i="13"/>
  <c r="P65" i="13"/>
  <c r="P56" i="13"/>
  <c r="P48" i="13"/>
  <c r="P40" i="13"/>
  <c r="P34" i="13"/>
  <c r="P32" i="13"/>
  <c r="P15" i="13"/>
  <c r="P11" i="13"/>
  <c r="P89" i="13"/>
  <c r="P88" i="13"/>
  <c r="P81" i="13"/>
  <c r="P80" i="13"/>
  <c r="P78" i="13"/>
  <c r="P72" i="13"/>
  <c r="P64" i="13"/>
  <c r="P58" i="13"/>
  <c r="P43" i="13"/>
  <c r="P26" i="13"/>
  <c r="P24" i="13"/>
  <c r="P23" i="13"/>
  <c r="P16" i="13"/>
  <c r="P8" i="13"/>
  <c r="Q64" i="13"/>
  <c r="Q88" i="13"/>
  <c r="Q82" i="13"/>
  <c r="Q66" i="13"/>
  <c r="Q59" i="13"/>
  <c r="Q56" i="13"/>
  <c r="Q50" i="13"/>
  <c r="Q48" i="13"/>
  <c r="Q42" i="13"/>
  <c r="Q40" i="13"/>
  <c r="Q34" i="13"/>
  <c r="Q17" i="13"/>
  <c r="Q9" i="13"/>
  <c r="Q28" i="13" l="1"/>
  <c r="P31" i="13"/>
  <c r="P36" i="13"/>
  <c r="Q76" i="13"/>
  <c r="Q69" i="13"/>
  <c r="P85" i="13"/>
  <c r="P61" i="13"/>
  <c r="Q13" i="13"/>
  <c r="P22" i="13"/>
  <c r="Q49" i="13"/>
  <c r="Q25" i="13"/>
  <c r="P38" i="13"/>
  <c r="P63" i="13"/>
  <c r="Q71" i="13"/>
  <c r="P54" i="13"/>
  <c r="Q19" i="13"/>
  <c r="Q7" i="13"/>
  <c r="O91" i="13"/>
  <c r="O92" i="13" s="1"/>
  <c r="P4" i="13"/>
  <c r="Q87" i="13"/>
  <c r="Q58" i="13"/>
  <c r="Q90" i="13"/>
  <c r="Q84" i="13"/>
  <c r="Q81" i="13"/>
  <c r="Q89" i="13"/>
  <c r="Q52" i="13"/>
  <c r="Q80" i="13"/>
  <c r="Q77" i="13"/>
  <c r="Q68" i="13"/>
  <c r="Q78" i="13"/>
  <c r="Q45" i="13"/>
  <c r="Q44" i="13"/>
  <c r="Q72" i="13"/>
  <c r="Q46" i="13"/>
  <c r="Q51" i="13"/>
  <c r="Q43" i="13"/>
  <c r="Q32" i="13"/>
  <c r="Q30" i="13"/>
  <c r="Q26" i="13"/>
  <c r="Q24" i="13"/>
  <c r="Q21" i="13"/>
  <c r="Q8" i="13"/>
  <c r="Q6" i="13"/>
  <c r="Q5" i="13"/>
  <c r="Q10" i="13"/>
  <c r="Q14" i="13"/>
  <c r="Q16" i="13"/>
  <c r="Q18" i="13"/>
  <c r="Q20" i="13"/>
  <c r="Q23" i="13"/>
  <c r="Q27" i="13"/>
  <c r="Q29" i="13"/>
  <c r="Q33" i="13"/>
  <c r="Q35" i="13"/>
  <c r="Q37" i="13"/>
  <c r="Q39" i="13"/>
  <c r="Q41" i="13"/>
  <c r="Q47" i="13"/>
  <c r="Q53" i="13"/>
  <c r="Q55" i="13"/>
  <c r="Q57" i="13"/>
  <c r="Q60" i="13"/>
  <c r="Q62" i="13"/>
  <c r="Q65" i="13"/>
  <c r="Q67" i="13"/>
  <c r="Q70" i="13"/>
  <c r="Q73" i="13"/>
  <c r="Q75" i="13"/>
  <c r="Q79" i="13"/>
  <c r="Q83" i="13"/>
  <c r="Q86" i="13"/>
  <c r="Q12" i="13"/>
  <c r="Q4" i="13"/>
  <c r="P91" i="13" l="1"/>
  <c r="P92" i="13" s="1"/>
  <c r="Q91" i="13"/>
  <c r="Q92" i="13" s="1"/>
  <c r="S92" i="13" l="1"/>
  <c r="S91" i="13"/>
</calcChain>
</file>

<file path=xl/sharedStrings.xml><?xml version="1.0" encoding="utf-8"?>
<sst xmlns="http://schemas.openxmlformats.org/spreadsheetml/2006/main" count="2187" uniqueCount="436">
  <si>
    <t>No.</t>
  </si>
  <si>
    <t xml:space="preserve">Nombre Completo </t>
  </si>
  <si>
    <t xml:space="preserve">Cargo </t>
  </si>
  <si>
    <t xml:space="preserve">Unidad </t>
  </si>
  <si>
    <t xml:space="preserve">Observaciones </t>
  </si>
  <si>
    <t xml:space="preserve">Defensora </t>
  </si>
  <si>
    <t xml:space="preserve">Directora </t>
  </si>
  <si>
    <t>Defensora de la Mujer Indígena</t>
  </si>
  <si>
    <t>Director Técnico III</t>
  </si>
  <si>
    <t xml:space="preserve">Gloria Esperanza  Laynez Chavac </t>
  </si>
  <si>
    <t xml:space="preserve">Clasificación /ONSEC </t>
  </si>
  <si>
    <t xml:space="preserve">Directora Ejecutiva </t>
  </si>
  <si>
    <t>Director Técnico II</t>
  </si>
  <si>
    <t>Gumercinda del Rosario García Feliciano</t>
  </si>
  <si>
    <t>Asesor Profesional Especializado III</t>
  </si>
  <si>
    <t xml:space="preserve">Director </t>
  </si>
  <si>
    <t xml:space="preserve">Auditoria </t>
  </si>
  <si>
    <t>Asesora</t>
  </si>
  <si>
    <t>Nadya Eleonor Quezada Lorenzana</t>
  </si>
  <si>
    <t>Profesional II</t>
  </si>
  <si>
    <t>VACANTE</t>
  </si>
  <si>
    <t>Ana Isabel Tipaz Coxaj</t>
  </si>
  <si>
    <t>Secretaria Ejecutiva V</t>
  </si>
  <si>
    <t xml:space="preserve">Asistente </t>
  </si>
  <si>
    <t>R.R.H.H</t>
  </si>
  <si>
    <t>Edith Erminda Xajpot Sanain de Sisimit</t>
  </si>
  <si>
    <t>Asistente Profesional IV</t>
  </si>
  <si>
    <t xml:space="preserve">Unidad Social </t>
  </si>
  <si>
    <t xml:space="preserve">Olga Marina Gabriel Mahún </t>
  </si>
  <si>
    <t>Asesor Profesional Especializado II</t>
  </si>
  <si>
    <t xml:space="preserve">Proyectos </t>
  </si>
  <si>
    <t>José Francisco Alonzo Martínez</t>
  </si>
  <si>
    <t>Enma Estehela Ismalej Chen</t>
  </si>
  <si>
    <t xml:space="preserve">Profesional I </t>
  </si>
  <si>
    <t xml:space="preserve">Raquel Agripina Mónica Chiac Tiul  </t>
  </si>
  <si>
    <t>Trabajador Operativo IV</t>
  </si>
  <si>
    <t xml:space="preserve"> Víctor Naú Aldana Carranza</t>
  </si>
  <si>
    <t>Secretaria Ejecutiva II</t>
  </si>
  <si>
    <t>profesional II</t>
  </si>
  <si>
    <t>UDAF</t>
  </si>
  <si>
    <t>Dominga Vásquez Julajuj de Guarquez</t>
  </si>
  <si>
    <t>Delegada Regional</t>
  </si>
  <si>
    <t xml:space="preserve">Sololá </t>
  </si>
  <si>
    <t>Ingrid Noemy Sierra Bin</t>
  </si>
  <si>
    <t>Olga Mirthala López Mérida de González</t>
  </si>
  <si>
    <t>Asistente Profesional III</t>
  </si>
  <si>
    <t>Lubia Esperanza Xona Jom</t>
  </si>
  <si>
    <t xml:space="preserve">Alta Verpaz </t>
  </si>
  <si>
    <t>Delia Aracelly Alonzo Sequen</t>
  </si>
  <si>
    <t>Angélica Hermelinda Velásquez López</t>
  </si>
  <si>
    <t>Marleny Cecibel Velásquez Pérez</t>
  </si>
  <si>
    <t>Margarita Ren Suy</t>
  </si>
  <si>
    <t xml:space="preserve">Quiché </t>
  </si>
  <si>
    <t>Lola Marina Juan Tomas</t>
  </si>
  <si>
    <t>Lucinda García Ortíz de Sierra</t>
  </si>
  <si>
    <t xml:space="preserve">Huehuetenango </t>
  </si>
  <si>
    <t>Josefina Natividad Batz Aguilar de López</t>
  </si>
  <si>
    <t>Mónica Elena Fuentes Álvarez</t>
  </si>
  <si>
    <t>Miriam Eugenia Chaclan Tzoc de Velásquez (suspendida IGSS)</t>
  </si>
  <si>
    <t>Quetzaltenango</t>
  </si>
  <si>
    <t xml:space="preserve">Sandra Elizabeth  Reyes Ramos </t>
  </si>
  <si>
    <t>Manuela Bartola Xum Chox</t>
  </si>
  <si>
    <t xml:space="preserve">Suchitepéquez </t>
  </si>
  <si>
    <t>Margarita Olga López Coronado de Orozco</t>
  </si>
  <si>
    <t xml:space="preserve">San Marcos </t>
  </si>
  <si>
    <t>Lucia González Alvarado</t>
  </si>
  <si>
    <t xml:space="preserve">Baja Verapaz </t>
  </si>
  <si>
    <t>Juana Botzoc Pá</t>
  </si>
  <si>
    <t xml:space="preserve">Petén </t>
  </si>
  <si>
    <t>Delsy Carolina Fuentes  Rodríguez</t>
  </si>
  <si>
    <t>Claudia Marleny Morales Chen</t>
  </si>
  <si>
    <t xml:space="preserve">Izabal </t>
  </si>
  <si>
    <t xml:space="preserve">Sta. Rosa </t>
  </si>
  <si>
    <t xml:space="preserve">Renglón </t>
  </si>
  <si>
    <t>011</t>
  </si>
  <si>
    <t>022</t>
  </si>
  <si>
    <t>Pedro Alexander Cholotío Mendoza</t>
  </si>
  <si>
    <t>Técnico III</t>
  </si>
  <si>
    <t xml:space="preserve">TOTALES </t>
  </si>
  <si>
    <t xml:space="preserve">Delegada Regional </t>
  </si>
  <si>
    <t xml:space="preserve">Encargada </t>
  </si>
  <si>
    <t xml:space="preserve">Encargado </t>
  </si>
  <si>
    <t xml:space="preserve">Conserje </t>
  </si>
  <si>
    <t xml:space="preserve">Sub Directora </t>
  </si>
  <si>
    <t xml:space="preserve">Secretaria </t>
  </si>
  <si>
    <t xml:space="preserve">Analista Presupuesto </t>
  </si>
  <si>
    <t xml:space="preserve">Encargado Inventarios </t>
  </si>
  <si>
    <t xml:space="preserve">Encargada de adquisiciones </t>
  </si>
  <si>
    <t xml:space="preserve">Directora Servicio Social </t>
  </si>
  <si>
    <t xml:space="preserve">Directora Unidad juridica </t>
  </si>
  <si>
    <t xml:space="preserve">Asistente Social </t>
  </si>
  <si>
    <t xml:space="preserve">Directora Unidad Social </t>
  </si>
  <si>
    <t xml:space="preserve">Directora unidad Social </t>
  </si>
  <si>
    <t xml:space="preserve">Oficina </t>
  </si>
  <si>
    <t xml:space="preserve">Alta Verapaz </t>
  </si>
  <si>
    <t xml:space="preserve">Dirección y Coordinación </t>
  </si>
  <si>
    <t>Oscar Leonel Monzón Guzmán</t>
  </si>
  <si>
    <t>María Antonia Guanta  Quex</t>
  </si>
  <si>
    <t xml:space="preserve">Asesoría Jurídica </t>
  </si>
  <si>
    <t>Gloria Evelyn Curuchiche Simón</t>
  </si>
  <si>
    <t>Enegma Azucena Socoy Iquic</t>
  </si>
  <si>
    <t xml:space="preserve">U. Psicología </t>
  </si>
  <si>
    <t xml:space="preserve">Informática </t>
  </si>
  <si>
    <t xml:space="preserve">Educación y Formación </t>
  </si>
  <si>
    <t xml:space="preserve">Desarrollo Político y Legal </t>
  </si>
  <si>
    <t xml:space="preserve">Planificación </t>
  </si>
  <si>
    <t xml:space="preserve">Encargada del Almacén </t>
  </si>
  <si>
    <t xml:space="preserve">Guardián </t>
  </si>
  <si>
    <t>Miriam  Aracely Mus Coy de Camey</t>
  </si>
  <si>
    <t>María Rebeca Cac Sacrab</t>
  </si>
  <si>
    <t xml:space="preserve">Asistente jurídico </t>
  </si>
  <si>
    <t>Rosa Elvira Gómez Álvarez</t>
  </si>
  <si>
    <t xml:space="preserve">Asistente Jurídica </t>
  </si>
  <si>
    <t xml:space="preserve">Directora Unidad Asesoría Jurídica </t>
  </si>
  <si>
    <t>Miriam Yolanda Hernández López</t>
  </si>
  <si>
    <t>Nohelia Judith Ríos Valdez</t>
  </si>
  <si>
    <t xml:space="preserve">Directora Unidad jurídica </t>
  </si>
  <si>
    <t xml:space="preserve">Serie /Onsec </t>
  </si>
  <si>
    <t>Ejecutiva</t>
  </si>
  <si>
    <t xml:space="preserve">Ejecutiva </t>
  </si>
  <si>
    <t xml:space="preserve">Asesoria profesional especializada. </t>
  </si>
  <si>
    <t xml:space="preserve">Asistencia Profesional </t>
  </si>
  <si>
    <t xml:space="preserve">Ejecutvia </t>
  </si>
  <si>
    <t xml:space="preserve">Operativa </t>
  </si>
  <si>
    <t xml:space="preserve">Tecnica </t>
  </si>
  <si>
    <t xml:space="preserve">Sueldo Base   </t>
  </si>
  <si>
    <t>Bonificación productividad  DCTO. 66-2000  Renglón 015</t>
  </si>
  <si>
    <t>Bono Preofesional Renglón 014</t>
  </si>
  <si>
    <t xml:space="preserve">Bono Monetario DEMI Renglón 015 </t>
  </si>
  <si>
    <t>Bono por antigüedad. Renglón 013</t>
  </si>
  <si>
    <t xml:space="preserve">Bono de responsabilidad DEMI  Renglón 015 </t>
  </si>
  <si>
    <t>Complemento salarial Renglón 012</t>
  </si>
  <si>
    <t>Bono  14  Renglón  072</t>
  </si>
  <si>
    <t xml:space="preserve">Bono  Vacacional Renglón 073 </t>
  </si>
  <si>
    <t>Aguinaldo Renglón 071</t>
  </si>
  <si>
    <t>Encargada de R.R.H.H.</t>
  </si>
  <si>
    <t xml:space="preserve">Analista de Selección de Personal </t>
  </si>
  <si>
    <t>Juana Celestina Sotz</t>
  </si>
  <si>
    <t>Magda Evelin Marcos Gonzalez</t>
  </si>
  <si>
    <t>Rosalia Francisca Solval</t>
  </si>
  <si>
    <t>Clara Luz Hernandez</t>
  </si>
  <si>
    <t>Griselda Tomasa Aquino Gallina</t>
  </si>
  <si>
    <t>Miria Esterlina Curruchic</t>
  </si>
  <si>
    <t>Guillermo Arturo Garcia Ramirez</t>
  </si>
  <si>
    <t>Shirley Gabriela Sinay Cifuentes</t>
  </si>
  <si>
    <t>Maria Magdalena Ixcot Quiche</t>
  </si>
  <si>
    <t>Migdalida Asucena de Paz de Lopez</t>
  </si>
  <si>
    <t xml:space="preserve">Asistente Profesional Jefe </t>
  </si>
  <si>
    <t>ADMINISTRACION</t>
  </si>
  <si>
    <t>COOPERACION TECNICA</t>
  </si>
  <si>
    <t>PEDAGOGIA</t>
  </si>
  <si>
    <t>RELACIONES PUBLICA</t>
  </si>
  <si>
    <t>Tecnico Profesional en Informática II</t>
  </si>
  <si>
    <t>INFORMATICA</t>
  </si>
  <si>
    <t>ASESORIA JURIDICA</t>
  </si>
  <si>
    <t>Resguardo y Vigilancia</t>
  </si>
  <si>
    <t>Trabajador Especializado III</t>
  </si>
  <si>
    <t>Conducción de vehículos</t>
  </si>
  <si>
    <t xml:space="preserve">Trabajador Operativo IV </t>
  </si>
  <si>
    <t>Conserjería</t>
  </si>
  <si>
    <t>Relaciones Publicas</t>
  </si>
  <si>
    <t xml:space="preserve">SERVICIO SOCIAL </t>
  </si>
  <si>
    <t>SEDE REGIONAL DE SANTA ROSA</t>
  </si>
  <si>
    <t>SEDE REGIONAL DE SOLOLÁ</t>
  </si>
  <si>
    <t>Encargada</t>
  </si>
  <si>
    <t>SEDE REGIONAL DE QUETZALTENANGO</t>
  </si>
  <si>
    <t>SEDE REGIONAL DE SAN MARCOS</t>
  </si>
  <si>
    <t>SEDE REGIONAL DE HUEHUETENANGO</t>
  </si>
  <si>
    <t>SEDE REGIONAL DE QUICHÉ</t>
  </si>
  <si>
    <t>SEDE REGIONAL DE BAJA VERAPAZ</t>
  </si>
  <si>
    <t>SEDE REGIONAL DE ALTA VERAPAZ</t>
  </si>
  <si>
    <t>SEDE REGIONAL DE PETEN</t>
  </si>
  <si>
    <t>SEDE REGIONAL DE IZABAL</t>
  </si>
  <si>
    <t>Grecia Rocio Bac</t>
  </si>
  <si>
    <t>TOTAL</t>
  </si>
  <si>
    <t>Profesional</t>
  </si>
  <si>
    <t>Asesor Profesional Especializado</t>
  </si>
  <si>
    <t>Asistente Profesional</t>
  </si>
  <si>
    <t>Tecnico Profesional</t>
  </si>
  <si>
    <t xml:space="preserve">VACANTE </t>
  </si>
  <si>
    <t>Victor Anibal Lopez Aquino</t>
  </si>
  <si>
    <t>Rudy Geovani Samayoa</t>
  </si>
  <si>
    <t>Analista de Gestion</t>
  </si>
  <si>
    <t>Rut Noemi Pablo</t>
  </si>
  <si>
    <t>Emma Minerva Gabriel</t>
  </si>
  <si>
    <t>Comunicaciòn Social</t>
  </si>
  <si>
    <t>NOMINA DE PERSONAL / ENERO DICIEMBRE 2014</t>
  </si>
  <si>
    <t>Analista de Adminiciòn</t>
  </si>
  <si>
    <t>Analista de aplición</t>
  </si>
  <si>
    <t>Asistente</t>
  </si>
  <si>
    <t xml:space="preserve">TOTAL MENSUAL </t>
  </si>
  <si>
    <t>MENSUAL</t>
  </si>
  <si>
    <t>BONO 14</t>
  </si>
  <si>
    <t>AGUINALDO</t>
  </si>
  <si>
    <t>Encargada Juridica</t>
  </si>
  <si>
    <t>Asesora Juridica</t>
  </si>
  <si>
    <t>Asistente Juridica</t>
  </si>
  <si>
    <t>Directoras Sociales</t>
  </si>
  <si>
    <t>Asistentes sociales</t>
  </si>
  <si>
    <t>Encargadas de Psicologìa</t>
  </si>
  <si>
    <t>Encargada de Educación</t>
  </si>
  <si>
    <t>Asistente de Educación</t>
  </si>
  <si>
    <t>Encargada de Desarrollo Politico</t>
  </si>
  <si>
    <t xml:space="preserve">Encargada de Comunicaciòn </t>
  </si>
  <si>
    <t>Direccion y Coordinaciòn</t>
  </si>
  <si>
    <t>Delegadas</t>
  </si>
  <si>
    <t>Directoras Juridicas</t>
  </si>
  <si>
    <t>Analista contable</t>
  </si>
  <si>
    <t>ANUAL</t>
  </si>
  <si>
    <t xml:space="preserve">B VACACIONAL </t>
  </si>
  <si>
    <t>SUELDO BASE ANUAL</t>
  </si>
  <si>
    <t>TOTAL RENGLON 015 ANUAL</t>
  </si>
  <si>
    <t>TOTAL RENGLON 014 ANUAL</t>
  </si>
  <si>
    <t>TOTAL RENGLON 013 ANUAL</t>
  </si>
  <si>
    <t>TOTAL COMPLEMENTO SALARIAN ANUAL</t>
  </si>
  <si>
    <t>NO DE ACTIVIDAD</t>
  </si>
  <si>
    <t>1</t>
  </si>
  <si>
    <t>2</t>
  </si>
  <si>
    <t xml:space="preserve">Personas que ingresaron en Abril 2013 </t>
  </si>
  <si>
    <t>Personas que ingresaron en Abril 2013 Migdalia Azucena</t>
  </si>
  <si>
    <t>Persona que esta trabajando desde antes pero aun no tiene complemento salarial Licda Olga</t>
  </si>
  <si>
    <t>Persona que esta trabajando desde antes pero aun no tiene complemento salarial Dominga</t>
  </si>
  <si>
    <t>Persona que esta trabajando desde antes pero aun no tiene complemento salarial Marleni Cecibel</t>
  </si>
  <si>
    <t>Persona que esta trabajando desde antes pero aun no tiene complemento salarial Margarita</t>
  </si>
  <si>
    <t>Persona que esta trabajando desde antes pero aun no tiene complemento salarias Juana Botzoc</t>
  </si>
  <si>
    <t>jefe de presupuesto</t>
  </si>
  <si>
    <t>Olga Mayabel Mejia Sajquim</t>
  </si>
  <si>
    <t>Carmen Azucena Chuta Peren</t>
  </si>
  <si>
    <t>Maria Casilda Ramirez</t>
  </si>
  <si>
    <t>Luis Ernesto Asencio</t>
  </si>
  <si>
    <t>Sonia Esperanza Ocox</t>
  </si>
  <si>
    <t>Luis Gerardo Barrientos</t>
  </si>
  <si>
    <t>Tomasa Griselda  Aquino Gallina</t>
  </si>
  <si>
    <t>Zela Eunice Velasquez Tapaz</t>
  </si>
  <si>
    <t>Maria Reyes Vicente Batz</t>
  </si>
  <si>
    <t>Brenda Celeste Xiquita Patal</t>
  </si>
  <si>
    <t xml:space="preserve">Gumercinda del Rosario Garcia </t>
  </si>
  <si>
    <t>Rudy Giovanni Samayoa Ramirez</t>
  </si>
  <si>
    <t>Grecia Rocio Bac Sotz</t>
  </si>
  <si>
    <t>Brayan Omar Hernandez</t>
  </si>
  <si>
    <t>Salomon Culzal Chuta</t>
  </si>
  <si>
    <t xml:space="preserve">Lucrecia Edelmira Calderon </t>
  </si>
  <si>
    <t>Enio AlfonsoGarcia Chirix</t>
  </si>
  <si>
    <t>Ana Patricia Saquil Acan</t>
  </si>
  <si>
    <t>Susana Concepción Coche</t>
  </si>
  <si>
    <t>Enma Lucrecia Ajcalon López</t>
  </si>
  <si>
    <t>Josefina Chavajay Dionicio</t>
  </si>
  <si>
    <t>Berinda Janeth Herrera de Moran</t>
  </si>
  <si>
    <t>Yojana Piedad Giron Mendez de Reyna</t>
  </si>
  <si>
    <t>Lucia Yolanda Lopez</t>
  </si>
  <si>
    <t>Jeimy Aleida Lopez Garcia</t>
  </si>
  <si>
    <t xml:space="preserve">Rosa Maria Colop </t>
  </si>
  <si>
    <t xml:space="preserve">Miriam Eugenia Chaclan Tzoc de Velásquez </t>
  </si>
  <si>
    <t>Lidia Carina de Leon Perez de Paz</t>
  </si>
  <si>
    <t>Silvia Carmelina Navarro Bautista</t>
  </si>
  <si>
    <t>Samai Elizama Velazquez Velazquez</t>
  </si>
  <si>
    <t>Aura Sucely Moran San Jose</t>
  </si>
  <si>
    <t>Paulina Tahuico</t>
  </si>
  <si>
    <t>Carmen Cuhouj</t>
  </si>
  <si>
    <t>Ana Jaqueline Hernandez</t>
  </si>
  <si>
    <t>Karen Jeaneth Ramirez Jeronimo</t>
  </si>
  <si>
    <t>Cindy Julissa Nataly Arana Mendoza</t>
  </si>
  <si>
    <t>Arlyn Marisol Guzman Herrera de García</t>
  </si>
  <si>
    <t>Bono Profesional Renglón 014</t>
  </si>
  <si>
    <t>Bonificación Productividad  66-2000  Renglón 015</t>
  </si>
  <si>
    <t>Asistente de Dirección Ejecutiva</t>
  </si>
  <si>
    <t>Sub Directora Administrativa</t>
  </si>
  <si>
    <t>Directora de Asesoría Jurídica</t>
  </si>
  <si>
    <t>Encargada de Psicología</t>
  </si>
  <si>
    <t xml:space="preserve">Encargada de Asesoría Jurídica </t>
  </si>
  <si>
    <t>Encargada de Trabajo Social</t>
  </si>
  <si>
    <t>NOMBRES</t>
  </si>
  <si>
    <t>Maria Cacilda Ramírez Méndez</t>
  </si>
  <si>
    <t xml:space="preserve">Gumercinda del Rosario García Feliciano </t>
  </si>
  <si>
    <t xml:space="preserve">Raquel Agripina Monica Chiac Tiúl  </t>
  </si>
  <si>
    <t>Hugo Leonel Colón Tzian</t>
  </si>
  <si>
    <t>UNIDAD DE RECURSOS HUMANOS</t>
  </si>
  <si>
    <t>DIRECCION DE SERVICIO SOCIAL</t>
  </si>
  <si>
    <t>María Antonia Guantá Quex</t>
  </si>
  <si>
    <t>UNIDAD DE PSICOLOGIA</t>
  </si>
  <si>
    <t xml:space="preserve">Ingrid Beatriz Sitán Ajsivinac </t>
  </si>
  <si>
    <t>UNIDAD DE EDUCACION Y FORMACIÓN</t>
  </si>
  <si>
    <t>UNIDAD DE COMUNICACIÓN SOCIAL</t>
  </si>
  <si>
    <t>María Reyes Vicente Batz</t>
  </si>
  <si>
    <t>UNIDAD DE PROYECTOS</t>
  </si>
  <si>
    <t xml:space="preserve">Cindy Julissa Nataly Arana Mendoza </t>
  </si>
  <si>
    <t>Rosalía Francisca Solval García</t>
  </si>
  <si>
    <t>María Magdalena Ordoñez Mendóza</t>
  </si>
  <si>
    <t>Jeimy Aleida López García</t>
  </si>
  <si>
    <t>Delia Aracelly Alonzo Sequén</t>
  </si>
  <si>
    <t xml:space="preserve">Angelica Hermelinda Velásquez López </t>
  </si>
  <si>
    <t>Paulina Tahuico Coloch de Amperez</t>
  </si>
  <si>
    <t>Anna Jaquelynne Hernández y Hernández</t>
  </si>
  <si>
    <t>Sandra Patricia De León Pineda</t>
  </si>
  <si>
    <t>Encargada De Asesoria Juridica</t>
  </si>
  <si>
    <t>Miguel Francisco  Teleguario Cap</t>
  </si>
  <si>
    <t>Analista de Aplicacion de Personal</t>
  </si>
  <si>
    <t>Mirian  Aracely Mus Coy de Camey</t>
  </si>
  <si>
    <t>DIRECCION ADMINISTRATIVA FINANCIERA</t>
  </si>
  <si>
    <t>Delegada Regional de Quetzaltenango</t>
  </si>
  <si>
    <t>Sueldo Base  Renglón 011</t>
  </si>
  <si>
    <t>Defensora</t>
  </si>
  <si>
    <t>Sub- Directora de Asesoría Jurídica</t>
  </si>
  <si>
    <t>Delegada Regional Huehuetenango</t>
  </si>
  <si>
    <t>Delegada Regional Suchitepequez</t>
  </si>
  <si>
    <t>Vilma Dalila Macz Coy</t>
  </si>
  <si>
    <t>Delegada Regional Alta Verapaz</t>
  </si>
  <si>
    <t xml:space="preserve">Lucrecia Edelmira Calderón Urizar </t>
  </si>
  <si>
    <t>Analista Contable</t>
  </si>
  <si>
    <t>Ana Isabel Tipáz Coxaj</t>
  </si>
  <si>
    <t>Analista de Gestión de Personal</t>
  </si>
  <si>
    <t>Ana Lucía Bac Chiquín</t>
  </si>
  <si>
    <t>Delegada Regional Petén</t>
  </si>
  <si>
    <t>Sandra Isabel Xon Gonzalez</t>
  </si>
  <si>
    <t>REGIONAL SANTA ROSA</t>
  </si>
  <si>
    <t>REGIONAL QUETZALTENANGO</t>
  </si>
  <si>
    <t>REGIONAL SUCHITEPEQUEZ</t>
  </si>
  <si>
    <t>REGIONAL SAN MARCOS</t>
  </si>
  <si>
    <t>REGIONAL HUEHUETENANGO</t>
  </si>
  <si>
    <t>REGIONAL QUICHE</t>
  </si>
  <si>
    <t>REGIONAL BAJA VERAPAZ</t>
  </si>
  <si>
    <t>REGIONAL ALTA VERAPAZ</t>
  </si>
  <si>
    <t>REGIONAL PETEN</t>
  </si>
  <si>
    <t>REGIONAL IZABAL</t>
  </si>
  <si>
    <t>REGIONAL SOLOLA</t>
  </si>
  <si>
    <t>Miguel Domingo Cal Cal</t>
  </si>
  <si>
    <t>(Articulo 10, numeral 4, Ley de Acceso a la Informacion Publica Decreto 57-2008</t>
  </si>
  <si>
    <t>DIETAS</t>
  </si>
  <si>
    <t>N/A</t>
  </si>
  <si>
    <t>Recepcionista</t>
  </si>
  <si>
    <t>Engma Azuzena Socoy Iquic</t>
  </si>
  <si>
    <t>Directora de Servicio Social</t>
  </si>
  <si>
    <t xml:space="preserve">Margarita Rén Suy </t>
  </si>
  <si>
    <t>Asistente de Despacho</t>
  </si>
  <si>
    <t>UNIDAD DE INFORMATICA</t>
  </si>
  <si>
    <t>Ferdy Timal Regalado</t>
  </si>
  <si>
    <t>Técnico Profesional en Informática II</t>
  </si>
  <si>
    <t>Asistente de Informática</t>
  </si>
  <si>
    <t>Maria de la Cruz Toyom Aguilar</t>
  </si>
  <si>
    <t xml:space="preserve">Nohelia Judith Rios Valdez </t>
  </si>
  <si>
    <t>Aura Sucely Morales San José</t>
  </si>
  <si>
    <t>Profesional I</t>
  </si>
  <si>
    <t>Encargada de Almacén</t>
  </si>
  <si>
    <t>Tomasa Anabeli Cuy Sacuj de Aju</t>
  </si>
  <si>
    <t>Margarita Claudia Per Ejcalón de Tzuquen</t>
  </si>
  <si>
    <t>Lourdes Denisse Torres García</t>
  </si>
  <si>
    <t>Gloria Evelyn Dalila Curuchich Simón</t>
  </si>
  <si>
    <t>Ana María Basilio Juarez de Fernandez</t>
  </si>
  <si>
    <t>Dilia Asaela Palacios Cayetano de Blanco</t>
  </si>
  <si>
    <t>Miriam Elizabeth Ixtabalán García de Ajanel</t>
  </si>
  <si>
    <t>Silvia Carmelina Navarro Bautista de Dominguez</t>
  </si>
  <si>
    <t>Kevin Estuardo Lopez Gonzalez</t>
  </si>
  <si>
    <t>Tecnico III</t>
  </si>
  <si>
    <t>Encargado de Inventario</t>
  </si>
  <si>
    <t>Elvin Giovanni García Higueros</t>
  </si>
  <si>
    <t>Auditor Interno</t>
  </si>
  <si>
    <t>Walter Orlando Chinchilla Veliz</t>
  </si>
  <si>
    <t>Arlyn Marisol Guzmán Herrarte  de García</t>
  </si>
  <si>
    <t>Luis Gerardo Barrientos Yac</t>
  </si>
  <si>
    <t>Sonia Esperanza Ocox Choc</t>
  </si>
  <si>
    <t>Asistente de Social</t>
  </si>
  <si>
    <t>Samaí Elizama Velásquez Velásquez</t>
  </si>
  <si>
    <t>OBSERVACIONES</t>
  </si>
  <si>
    <t>Jose Diego Chivalan Osorio</t>
  </si>
  <si>
    <t>Encargado de Comunicación Social</t>
  </si>
  <si>
    <t>Delegada Regional de Sololá</t>
  </si>
  <si>
    <t>Angela Alvarado Mantanic</t>
  </si>
  <si>
    <t>Jorge Mario Alvarado Villaseca</t>
  </si>
  <si>
    <t>Auditor I</t>
  </si>
  <si>
    <t>Q.0,00</t>
  </si>
  <si>
    <t>Juana María Tax Saquimux</t>
  </si>
  <si>
    <t>Responsable de actualizacion de informacion: Miguel Francisco Teleguario Cap</t>
  </si>
  <si>
    <t xml:space="preserve">Asesor Profesional Especializado III Trabajo Social </t>
  </si>
  <si>
    <t>Analista de Desarrollo  de Personal</t>
  </si>
  <si>
    <t xml:space="preserve">VIATICOS  </t>
  </si>
  <si>
    <t>DIRECCION DE ASESORÍA JURIDICA</t>
  </si>
  <si>
    <t>Karla María Toc Méndez</t>
  </si>
  <si>
    <t>Ana Marleny Soco Abaj</t>
  </si>
  <si>
    <t>Asistente de la Dirección de Asesoría Jurídica</t>
  </si>
  <si>
    <t>UNIDA DE PLANIFICACIÓN, MONITOREO Y EVALUACIÓN</t>
  </si>
  <si>
    <t>Lucía González Alvarado</t>
  </si>
  <si>
    <t>Delegada Regional Baja Verapaz</t>
  </si>
  <si>
    <t>Encargada de Recursos Humanos</t>
  </si>
  <si>
    <t>Zaida Lucrecia Galindo Noj</t>
  </si>
  <si>
    <t>Mónica Violeta García Matías</t>
  </si>
  <si>
    <t>Delegada Regional San Marcos</t>
  </si>
  <si>
    <t>Bono Vacacional</t>
  </si>
  <si>
    <t>Encargada de Educación y Formación</t>
  </si>
  <si>
    <t>Rosa Rebeca Aceytuno Lopez</t>
  </si>
  <si>
    <t xml:space="preserve">Delegada Regional Quiche </t>
  </si>
  <si>
    <t>Nidia Amarilis Menéndez Zepeda</t>
  </si>
  <si>
    <t>Rosa María García Balán</t>
  </si>
  <si>
    <t>DIRECCIÓN DE AUDITORÍA INTERNA</t>
  </si>
  <si>
    <t>Orfa Marisela Lopez de la Cruz</t>
  </si>
  <si>
    <t>Delegada Regional Santa Rosa</t>
  </si>
  <si>
    <t>Lady Victoria Blanco de Perez</t>
  </si>
  <si>
    <t>Encargada de Asesoría Jurídica</t>
  </si>
  <si>
    <t>Mónica Jessenia Batzin Aju</t>
  </si>
  <si>
    <t>Encargada de Planificación, Monitoreo y Evaluación</t>
  </si>
  <si>
    <t>Ana María Xuyá Cuxil</t>
  </si>
  <si>
    <t xml:space="preserve">Encargada de Proyectos </t>
  </si>
  <si>
    <t>Valeska Nohemi Guidos Sanchez</t>
  </si>
  <si>
    <t>Analista de Admisión  de Personal</t>
  </si>
  <si>
    <t>Silvia Liset Elías Higueros</t>
  </si>
  <si>
    <t>Directora Ejecutiva</t>
  </si>
  <si>
    <t>Byron Alfredo Capén Sicajan</t>
  </si>
  <si>
    <t>Encargado de Informática</t>
  </si>
  <si>
    <t>Lidia Carina de León Pérez</t>
  </si>
  <si>
    <t>Evelyn Delmy Judith Martínez Cayetano</t>
  </si>
  <si>
    <t>Delegada Regional Izabal</t>
  </si>
  <si>
    <t>Emma Minerva Gabriel Martin</t>
  </si>
  <si>
    <t>Encargada de Tesorería</t>
  </si>
  <si>
    <t>Disanny Annalecia Miranda Perez</t>
  </si>
  <si>
    <t>Eliseo Cun Sirín</t>
  </si>
  <si>
    <t>Asistente de Educación y Formación</t>
  </si>
  <si>
    <t>Melida Amarilis Cao Chub de Chub</t>
  </si>
  <si>
    <t>Asesor Profesinal Especializado III</t>
  </si>
  <si>
    <t>Encargada de Atención Psicológica</t>
  </si>
  <si>
    <t>Anyela del Rocío Pac Sum</t>
  </si>
  <si>
    <t>Encargada de Contabilidad</t>
  </si>
  <si>
    <t>Carmelina Espantzay Serech</t>
  </si>
  <si>
    <t>Brenda Estefania Celeste Xiquita Patal</t>
  </si>
  <si>
    <t>Asistente de Proyectos</t>
  </si>
  <si>
    <t>Armando Jacob Morales Morales</t>
  </si>
  <si>
    <t>UNIDAD DE PROMOCIÓN Y DESARROLLO POLÍTICO Y LEGAL</t>
  </si>
  <si>
    <t>Encargada de Promoción y Desarrollo Político y Legal</t>
  </si>
  <si>
    <t>Directora Administrativa Financiera</t>
  </si>
  <si>
    <t>Encargada de Presupuesto</t>
  </si>
  <si>
    <t>Leyda Gabriela Cuxum Giron</t>
  </si>
  <si>
    <t>Secreataria Ejecutiva V</t>
  </si>
  <si>
    <t>Asistente de Recursos Humanos</t>
  </si>
  <si>
    <t>28</t>
  </si>
  <si>
    <t>72</t>
  </si>
  <si>
    <t>Revisión: Licenciada Zaida Lucrecia Galindo Noj</t>
  </si>
  <si>
    <t>SALARIO DEVENGADO POR LOS EMPLEADOS PUBLICOS DE DEMI RENGLON 011 CORRESPONDIENTE AL MES DE AGOSTO 2024</t>
  </si>
  <si>
    <t>TOTAL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</si>
</sst>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[$Q-100A]#,##0.00_ ;\-[$Q-100A]#,##0.00\ "/>
    <numFmt numFmtId="168" formatCode="&quot;Q&quot;#,##0.00;[Red]&quot;Q&quot;#,##0.00"/>
    <numFmt numFmtId="169" formatCode="&quot;Q&quot;#,##0.00"/>
    <numFmt numFmtId="170" formatCode="_-[$Q-100A]* #,##0.00_-;\-[$Q-100A]* #,##0.00_-;_-[$Q-10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43A69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3">
    <xf numFmtId="0" fontId="0" fillId="0" borderId="0" xfId="0"/>
    <xf numFmtId="0" fontId="3" fillId="0" borderId="1" xfId="4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169" fontId="3" fillId="3" borderId="1" xfId="3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10" applyFont="1" applyFill="1" applyBorder="1" applyAlignment="1">
      <alignment horizontal="left" vertical="center" wrapText="1"/>
    </xf>
    <xf numFmtId="0" fontId="3" fillId="0" borderId="6" xfId="12" applyFont="1" applyFill="1" applyBorder="1" applyAlignment="1">
      <alignment horizontal="left" vertical="center" wrapText="1"/>
    </xf>
    <xf numFmtId="0" fontId="3" fillId="0" borderId="6" xfId="13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9" fontId="7" fillId="2" borderId="1" xfId="0" applyNumberFormat="1" applyFont="1" applyFill="1" applyBorder="1" applyAlignment="1">
      <alignment horizontal="right" vertical="center"/>
    </xf>
    <xf numFmtId="169" fontId="7" fillId="2" borderId="1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9" fontId="7" fillId="4" borderId="1" xfId="0" applyNumberFormat="1" applyFont="1" applyFill="1" applyBorder="1" applyAlignment="1">
      <alignment horizontal="right" vertical="center"/>
    </xf>
    <xf numFmtId="169" fontId="3" fillId="5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/>
    </xf>
    <xf numFmtId="169" fontId="13" fillId="5" borderId="3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169" fontId="3" fillId="5" borderId="1" xfId="3" applyNumberFormat="1" applyFont="1" applyFill="1" applyBorder="1" applyAlignment="1">
      <alignment horizontal="right" vertical="center"/>
    </xf>
    <xf numFmtId="169" fontId="3" fillId="5" borderId="1" xfId="0" applyNumberFormat="1" applyFont="1" applyFill="1" applyBorder="1" applyAlignment="1">
      <alignment horizontal="right" vertical="center"/>
    </xf>
    <xf numFmtId="169" fontId="7" fillId="5" borderId="1" xfId="0" applyNumberFormat="1" applyFont="1" applyFill="1" applyBorder="1" applyAlignment="1">
      <alignment horizontal="right" vertical="center"/>
    </xf>
    <xf numFmtId="169" fontId="3" fillId="6" borderId="1" xfId="3" applyNumberFormat="1" applyFont="1" applyFill="1" applyBorder="1" applyAlignment="1">
      <alignment horizontal="right" vertical="center"/>
    </xf>
    <xf numFmtId="169" fontId="3" fillId="6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7" fillId="5" borderId="1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3" fillId="5" borderId="1" xfId="3" applyNumberFormat="1" applyFont="1" applyFill="1" applyBorder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left" vertical="center"/>
    </xf>
    <xf numFmtId="169" fontId="7" fillId="7" borderId="1" xfId="3" applyNumberFormat="1" applyFont="1" applyFill="1" applyBorder="1" applyAlignment="1">
      <alignment horizontal="right" vertical="center"/>
    </xf>
    <xf numFmtId="169" fontId="7" fillId="8" borderId="1" xfId="3" applyNumberFormat="1" applyFont="1" applyFill="1" applyBorder="1" applyAlignment="1">
      <alignment horizontal="right" vertical="center"/>
    </xf>
    <xf numFmtId="169" fontId="7" fillId="9" borderId="1" xfId="3" applyNumberFormat="1" applyFont="1" applyFill="1" applyBorder="1" applyAlignment="1">
      <alignment horizontal="right" vertical="center"/>
    </xf>
    <xf numFmtId="0" fontId="15" fillId="0" borderId="0" xfId="0" applyFont="1"/>
    <xf numFmtId="169" fontId="7" fillId="4" borderId="1" xfId="3" applyNumberFormat="1" applyFont="1" applyFill="1" applyBorder="1" applyAlignment="1">
      <alignment horizontal="right" vertical="center"/>
    </xf>
    <xf numFmtId="169" fontId="7" fillId="11" borderId="1" xfId="3" applyNumberFormat="1" applyFont="1" applyFill="1" applyBorder="1" applyAlignment="1">
      <alignment horizontal="right" vertical="center"/>
    </xf>
    <xf numFmtId="169" fontId="7" fillId="12" borderId="1" xfId="3" applyNumberFormat="1" applyFont="1" applyFill="1" applyBorder="1" applyAlignment="1">
      <alignment horizontal="right" vertical="center"/>
    </xf>
    <xf numFmtId="169" fontId="7" fillId="8" borderId="1" xfId="0" applyNumberFormat="1" applyFont="1" applyFill="1" applyBorder="1" applyAlignment="1">
      <alignment horizontal="right" vertical="center"/>
    </xf>
    <xf numFmtId="169" fontId="7" fillId="13" borderId="1" xfId="3" applyNumberFormat="1" applyFont="1" applyFill="1" applyBorder="1" applyAlignment="1">
      <alignment horizontal="right" vertical="center"/>
    </xf>
    <xf numFmtId="169" fontId="7" fillId="14" borderId="1" xfId="0" applyNumberFormat="1" applyFont="1" applyFill="1" applyBorder="1" applyAlignment="1">
      <alignment horizontal="right" vertical="center"/>
    </xf>
    <xf numFmtId="169" fontId="7" fillId="15" borderId="1" xfId="3" applyNumberFormat="1" applyFont="1" applyFill="1" applyBorder="1" applyAlignment="1">
      <alignment horizontal="right" vertical="center"/>
    </xf>
    <xf numFmtId="169" fontId="7" fillId="16" borderId="1" xfId="3" applyNumberFormat="1" applyFont="1" applyFill="1" applyBorder="1" applyAlignment="1">
      <alignment horizontal="right" vertical="center"/>
    </xf>
    <xf numFmtId="169" fontId="7" fillId="1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9" fontId="0" fillId="0" borderId="8" xfId="0" applyNumberFormat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9" fontId="3" fillId="19" borderId="1" xfId="0" applyNumberFormat="1" applyFont="1" applyFill="1" applyBorder="1" applyAlignment="1">
      <alignment horizontal="right" vertical="center"/>
    </xf>
    <xf numFmtId="169" fontId="3" fillId="19" borderId="3" xfId="3" applyNumberFormat="1" applyFont="1" applyFill="1" applyBorder="1" applyAlignment="1">
      <alignment horizontal="right" vertical="center"/>
    </xf>
    <xf numFmtId="49" fontId="3" fillId="18" borderId="1" xfId="0" applyNumberFormat="1" applyFont="1" applyFill="1" applyBorder="1" applyAlignment="1">
      <alignment horizontal="center"/>
    </xf>
    <xf numFmtId="169" fontId="3" fillId="18" borderId="1" xfId="0" applyNumberFormat="1" applyFont="1" applyFill="1" applyBorder="1" applyAlignment="1">
      <alignment horizontal="right" vertical="center"/>
    </xf>
    <xf numFmtId="169" fontId="3" fillId="18" borderId="3" xfId="3" applyNumberFormat="1" applyFont="1" applyFill="1" applyBorder="1" applyAlignment="1">
      <alignment horizontal="right" vertical="center"/>
    </xf>
    <xf numFmtId="169" fontId="3" fillId="18" borderId="1" xfId="3" applyNumberFormat="1" applyFont="1" applyFill="1" applyBorder="1" applyAlignment="1">
      <alignment horizontal="right" vertical="center"/>
    </xf>
    <xf numFmtId="169" fontId="13" fillId="18" borderId="1" xfId="3" applyNumberFormat="1" applyFont="1" applyFill="1" applyBorder="1" applyAlignment="1">
      <alignment horizontal="right" vertical="center"/>
    </xf>
    <xf numFmtId="169" fontId="7" fillId="18" borderId="1" xfId="3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horizontal="left" vertical="center"/>
    </xf>
    <xf numFmtId="169" fontId="13" fillId="3" borderId="3" xfId="3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>
      <alignment horizontal="right" vertical="center"/>
    </xf>
    <xf numFmtId="169" fontId="3" fillId="2" borderId="3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9" fontId="16" fillId="2" borderId="3" xfId="3" applyNumberFormat="1" applyFont="1" applyFill="1" applyBorder="1" applyAlignment="1">
      <alignment horizontal="right" vertical="center"/>
    </xf>
    <xf numFmtId="169" fontId="11" fillId="5" borderId="1" xfId="3" applyNumberFormat="1" applyFont="1" applyFill="1" applyBorder="1" applyAlignment="1">
      <alignment horizontal="right" vertical="center"/>
    </xf>
    <xf numFmtId="169" fontId="17" fillId="5" borderId="1" xfId="3" applyNumberFormat="1" applyFont="1" applyFill="1" applyBorder="1" applyAlignment="1">
      <alignment horizontal="right" vertical="center"/>
    </xf>
    <xf numFmtId="169" fontId="17" fillId="2" borderId="3" xfId="3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9" fontId="17" fillId="2" borderId="1" xfId="3" applyNumberFormat="1" applyFont="1" applyFill="1" applyBorder="1" applyAlignment="1">
      <alignment horizontal="right" vertical="center"/>
    </xf>
    <xf numFmtId="166" fontId="0" fillId="0" borderId="0" xfId="16" applyFon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 vertical="center"/>
    </xf>
    <xf numFmtId="16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top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 wrapText="1"/>
    </xf>
    <xf numFmtId="167" fontId="20" fillId="20" borderId="1" xfId="1" applyNumberFormat="1" applyFont="1" applyFill="1" applyBorder="1" applyAlignment="1">
      <alignment horizontal="center" vertical="center" wrapText="1"/>
    </xf>
    <xf numFmtId="168" fontId="20" fillId="20" borderId="1" xfId="1" applyNumberFormat="1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69" fontId="20" fillId="0" borderId="1" xfId="0" applyNumberFormat="1" applyFont="1" applyFill="1" applyBorder="1" applyAlignment="1">
      <alignment horizontal="right" vertical="center" wrapText="1"/>
    </xf>
    <xf numFmtId="167" fontId="20" fillId="0" borderId="1" xfId="1" applyNumberFormat="1" applyFont="1" applyFill="1" applyBorder="1" applyAlignment="1">
      <alignment horizontal="right" vertical="center" wrapText="1"/>
    </xf>
    <xf numFmtId="168" fontId="20" fillId="0" borderId="1" xfId="1" applyNumberFormat="1" applyFont="1" applyFill="1" applyBorder="1" applyAlignment="1">
      <alignment horizontal="right" vertical="center" wrapText="1"/>
    </xf>
    <xf numFmtId="169" fontId="21" fillId="0" borderId="1" xfId="0" applyNumberFormat="1" applyFont="1" applyFill="1" applyBorder="1" applyAlignment="1">
      <alignment horizontal="center" vertical="center" wrapText="1"/>
    </xf>
    <xf numFmtId="170" fontId="21" fillId="0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0" fontId="20" fillId="0" borderId="1" xfId="4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49" fontId="20" fillId="0" borderId="1" xfId="3" applyNumberFormat="1" applyFont="1" applyFill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4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49" fontId="20" fillId="2" borderId="1" xfId="3" applyNumberFormat="1" applyFont="1" applyFill="1" applyBorder="1" applyAlignment="1">
      <alignment horizontal="center" vertical="center"/>
    </xf>
    <xf numFmtId="169" fontId="20" fillId="2" borderId="1" xfId="3" applyNumberFormat="1" applyFont="1" applyFill="1" applyBorder="1" applyAlignment="1">
      <alignment horizontal="right" vertical="center"/>
    </xf>
    <xf numFmtId="169" fontId="12" fillId="2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49" fontId="20" fillId="3" borderId="1" xfId="3" applyNumberFormat="1" applyFont="1" applyFill="1" applyBorder="1" applyAlignment="1">
      <alignment horizontal="center" vertical="center"/>
    </xf>
    <xf numFmtId="169" fontId="20" fillId="3" borderId="1" xfId="3" applyNumberFormat="1" applyFont="1" applyFill="1" applyBorder="1" applyAlignment="1">
      <alignment horizontal="right" vertical="center"/>
    </xf>
    <xf numFmtId="169" fontId="21" fillId="3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right" vertical="center"/>
    </xf>
    <xf numFmtId="169" fontId="20" fillId="0" borderId="1" xfId="3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169" fontId="0" fillId="2" borderId="1" xfId="0" applyNumberFormat="1" applyFont="1" applyFill="1" applyBorder="1" applyAlignment="1">
      <alignment horizontal="left" vertical="center" wrapText="1"/>
    </xf>
    <xf numFmtId="0" fontId="20" fillId="3" borderId="1" xfId="4" applyFont="1" applyFill="1" applyBorder="1" applyAlignment="1">
      <alignment horizontal="left" vertical="center" wrapText="1"/>
    </xf>
    <xf numFmtId="169" fontId="21" fillId="3" borderId="1" xfId="3" applyNumberFormat="1" applyFont="1" applyFill="1" applyBorder="1" applyAlignment="1">
      <alignment horizontal="right" vertical="center"/>
    </xf>
    <xf numFmtId="170" fontId="21" fillId="2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vertical="center"/>
    </xf>
    <xf numFmtId="169" fontId="20" fillId="0" borderId="1" xfId="3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69" fontId="20" fillId="0" borderId="1" xfId="0" applyNumberFormat="1" applyFont="1" applyFill="1" applyBorder="1" applyAlignment="1">
      <alignment vertical="center" wrapText="1"/>
    </xf>
    <xf numFmtId="169" fontId="21" fillId="2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4" applyFont="1" applyFill="1" applyBorder="1" applyAlignment="1">
      <alignment vertical="center" wrapText="1"/>
    </xf>
    <xf numFmtId="169" fontId="21" fillId="2" borderId="1" xfId="3" applyNumberFormat="1" applyFont="1" applyFill="1" applyBorder="1" applyAlignment="1">
      <alignment horizontal="right" vertic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7" fillId="18" borderId="9" xfId="0" applyFont="1" applyFill="1" applyBorder="1" applyAlignment="1">
      <alignment horizontal="left" vertical="center" wrapText="1"/>
    </xf>
    <xf numFmtId="0" fontId="7" fillId="18" borderId="10" xfId="0" applyFont="1" applyFill="1" applyBorder="1" applyAlignment="1">
      <alignment horizontal="left" vertical="center" wrapText="1"/>
    </xf>
    <xf numFmtId="168" fontId="3" fillId="17" borderId="1" xfId="1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</cellXfs>
  <cellStyles count="17">
    <cellStyle name="Millares" xfId="16" builtinId="3"/>
    <cellStyle name="Moneda" xfId="1" builtinId="4"/>
    <cellStyle name="Moneda 2" xfId="3"/>
    <cellStyle name="Moneda 3" xfId="15"/>
    <cellStyle name="Moneda 8" xfId="9"/>
    <cellStyle name="Moneda 9" xfId="11"/>
    <cellStyle name="Normal" xfId="0" builtinId="0"/>
    <cellStyle name="Normal 11" xfId="12"/>
    <cellStyle name="Normal 12" xfId="13"/>
    <cellStyle name="Normal 13" xfId="14"/>
    <cellStyle name="Normal 2" xfId="2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zoomScale="96" zoomScaleNormal="96" workbookViewId="0">
      <selection activeCell="L12" sqref="L12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hidden="1" customWidth="1"/>
    <col min="6" max="6" width="15.42578125" style="16" hidden="1" customWidth="1"/>
    <col min="7" max="7" width="10.42578125" style="38" hidden="1" customWidth="1"/>
    <col min="8" max="8" width="13.7109375" style="32" customWidth="1"/>
    <col min="9" max="9" width="13.140625" style="32" customWidth="1"/>
    <col min="10" max="10" width="14" style="32" customWidth="1"/>
    <col min="11" max="11" width="12.42578125" style="32" customWidth="1"/>
    <col min="12" max="12" width="8" style="32" customWidth="1"/>
    <col min="13" max="13" width="11.140625" style="32" customWidth="1"/>
    <col min="14" max="14" width="13.285156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16384" width="10.85546875" style="16"/>
  </cols>
  <sheetData>
    <row r="1" spans="1:19" ht="21" x14ac:dyDescent="0.25">
      <c r="A1" s="204" t="s">
        <v>186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9" s="38" customFormat="1" ht="15" customHeight="1" x14ac:dyDescent="0.25">
      <c r="A2" s="205" t="s">
        <v>0</v>
      </c>
      <c r="B2" s="205" t="s">
        <v>1</v>
      </c>
      <c r="C2" s="207" t="s">
        <v>10</v>
      </c>
      <c r="D2" s="207" t="s">
        <v>117</v>
      </c>
      <c r="E2" s="205" t="s">
        <v>2</v>
      </c>
      <c r="F2" s="205" t="s">
        <v>3</v>
      </c>
      <c r="G2" s="209" t="s">
        <v>73</v>
      </c>
      <c r="H2" s="202" t="s">
        <v>125</v>
      </c>
      <c r="I2" s="211" t="s">
        <v>126</v>
      </c>
      <c r="J2" s="212" t="s">
        <v>127</v>
      </c>
      <c r="K2" s="212" t="s">
        <v>128</v>
      </c>
      <c r="L2" s="212" t="s">
        <v>129</v>
      </c>
      <c r="M2" s="202" t="s">
        <v>130</v>
      </c>
      <c r="N2" s="202" t="s">
        <v>131</v>
      </c>
      <c r="O2" s="203" t="s">
        <v>190</v>
      </c>
      <c r="P2" s="198" t="s">
        <v>132</v>
      </c>
      <c r="Q2" s="198" t="s">
        <v>134</v>
      </c>
      <c r="R2" s="198" t="s">
        <v>133</v>
      </c>
      <c r="S2" s="200" t="s">
        <v>4</v>
      </c>
    </row>
    <row r="3" spans="1:19" s="38" customFormat="1" ht="58.5" customHeight="1" x14ac:dyDescent="0.25">
      <c r="A3" s="206"/>
      <c r="B3" s="206"/>
      <c r="C3" s="208"/>
      <c r="D3" s="208"/>
      <c r="E3" s="206"/>
      <c r="F3" s="206"/>
      <c r="G3" s="210"/>
      <c r="H3" s="202"/>
      <c r="I3" s="211"/>
      <c r="J3" s="212"/>
      <c r="K3" s="212"/>
      <c r="L3" s="212"/>
      <c r="M3" s="202"/>
      <c r="N3" s="202"/>
      <c r="O3" s="203"/>
      <c r="P3" s="199"/>
      <c r="Q3" s="199"/>
      <c r="R3" s="199"/>
      <c r="S3" s="201"/>
    </row>
    <row r="4" spans="1:19" s="19" customFormat="1" ht="24" x14ac:dyDescent="0.25">
      <c r="A4" s="58">
        <v>1</v>
      </c>
      <c r="B4" s="12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50">
        <v>6000</v>
      </c>
      <c r="O4" s="56">
        <f t="shared" ref="O4:O35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20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62">
        <v>1500</v>
      </c>
      <c r="O5" s="52">
        <f t="shared" si="0"/>
        <v>5691</v>
      </c>
      <c r="P5" s="54">
        <f t="shared" ref="P5:P35" si="1">O5-250</f>
        <v>5441</v>
      </c>
      <c r="Q5" s="54">
        <f>O5-250</f>
        <v>5441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62">
        <v>1800</v>
      </c>
      <c r="O6" s="52">
        <f t="shared" si="0"/>
        <v>8722</v>
      </c>
      <c r="P6" s="54">
        <f t="shared" si="1"/>
        <v>8472</v>
      </c>
      <c r="Q6" s="54">
        <f>O6-250</f>
        <v>8472</v>
      </c>
      <c r="R6" s="53">
        <v>200</v>
      </c>
      <c r="S6" s="11"/>
    </row>
    <row r="7" spans="1:19" s="19" customFormat="1" ht="24" x14ac:dyDescent="0.25">
      <c r="A7" s="58">
        <v>4</v>
      </c>
      <c r="B7" s="12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62">
        <v>4000</v>
      </c>
      <c r="O7" s="56">
        <f t="shared" si="0"/>
        <v>15012</v>
      </c>
      <c r="P7" s="53">
        <f>O7-250</f>
        <v>14762</v>
      </c>
      <c r="Q7" s="53">
        <f>O7-250</f>
        <v>14762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20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62">
        <v>1500</v>
      </c>
      <c r="O8" s="52">
        <f t="shared" si="0"/>
        <v>5691</v>
      </c>
      <c r="P8" s="54">
        <f t="shared" si="1"/>
        <v>5441</v>
      </c>
      <c r="Q8" s="54">
        <f>O8-250</f>
        <v>5441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ref="Q9:Q88" si="2">O9-250</f>
        <v>11875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13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50">
        <v>1800</v>
      </c>
      <c r="O10" s="56">
        <f t="shared" si="0"/>
        <v>8722</v>
      </c>
      <c r="P10" s="53">
        <f t="shared" si="1"/>
        <v>8472</v>
      </c>
      <c r="Q10" s="53">
        <f t="shared" si="2"/>
        <v>8472</v>
      </c>
      <c r="R10" s="53">
        <v>200</v>
      </c>
      <c r="S10" s="20"/>
    </row>
    <row r="11" spans="1:19" s="19" customFormat="1" ht="36" x14ac:dyDescent="0.25">
      <c r="A11" s="58">
        <v>8</v>
      </c>
      <c r="B11" s="1" t="s">
        <v>138</v>
      </c>
      <c r="C11" s="21" t="s">
        <v>14</v>
      </c>
      <c r="D11" s="21" t="s">
        <v>120</v>
      </c>
      <c r="E11" s="18" t="s">
        <v>135</v>
      </c>
      <c r="F11" s="20" t="s">
        <v>24</v>
      </c>
      <c r="G11" s="13" t="s">
        <v>74</v>
      </c>
      <c r="H11" s="50">
        <v>6297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113">
        <v>2000</v>
      </c>
      <c r="O11" s="56">
        <f t="shared" si="0"/>
        <v>8922</v>
      </c>
      <c r="P11" s="53">
        <f t="shared" si="1"/>
        <v>8672</v>
      </c>
      <c r="Q11" s="53">
        <f t="shared" si="2"/>
        <v>8672</v>
      </c>
      <c r="R11" s="53">
        <v>200</v>
      </c>
      <c r="S11" s="20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5700</v>
      </c>
      <c r="R12" s="53">
        <v>200</v>
      </c>
      <c r="S12" s="20"/>
    </row>
    <row r="13" spans="1:19" s="19" customFormat="1" ht="24" x14ac:dyDescent="0.2">
      <c r="A13" s="15">
        <v>10</v>
      </c>
      <c r="B13" s="1" t="s">
        <v>139</v>
      </c>
      <c r="C13" s="21" t="s">
        <v>19</v>
      </c>
      <c r="D13" s="21" t="s">
        <v>175</v>
      </c>
      <c r="E13" s="18" t="s">
        <v>187</v>
      </c>
      <c r="F13" s="20" t="s">
        <v>24</v>
      </c>
      <c r="G13" s="13" t="s">
        <v>74</v>
      </c>
      <c r="H13" s="50">
        <v>3525</v>
      </c>
      <c r="I13" s="37">
        <v>250</v>
      </c>
      <c r="J13" s="37">
        <v>0</v>
      </c>
      <c r="K13" s="37">
        <v>0</v>
      </c>
      <c r="L13" s="37">
        <v>0</v>
      </c>
      <c r="M13" s="37">
        <v>0</v>
      </c>
      <c r="N13" s="37">
        <v>1800</v>
      </c>
      <c r="O13" s="56">
        <f t="shared" si="0"/>
        <v>5575</v>
      </c>
      <c r="P13" s="53">
        <f t="shared" si="1"/>
        <v>5325</v>
      </c>
      <c r="Q13" s="53">
        <f t="shared" si="2"/>
        <v>5325</v>
      </c>
      <c r="R13" s="53">
        <v>200</v>
      </c>
      <c r="S13" s="20"/>
    </row>
    <row r="14" spans="1:19" s="19" customFormat="1" ht="24" x14ac:dyDescent="0.2">
      <c r="A14" s="15">
        <v>11</v>
      </c>
      <c r="B14" s="6" t="s">
        <v>179</v>
      </c>
      <c r="C14" s="2" t="s">
        <v>38</v>
      </c>
      <c r="D14" s="2" t="s">
        <v>175</v>
      </c>
      <c r="E14" s="2" t="s">
        <v>182</v>
      </c>
      <c r="F14" s="20" t="s">
        <v>24</v>
      </c>
      <c r="G14" s="13" t="s">
        <v>74</v>
      </c>
      <c r="H14" s="50">
        <v>3525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1800</v>
      </c>
      <c r="O14" s="56">
        <f t="shared" si="0"/>
        <v>5950</v>
      </c>
      <c r="P14" s="53">
        <f t="shared" si="1"/>
        <v>5700</v>
      </c>
      <c r="Q14" s="53">
        <f>O14-250</f>
        <v>5700</v>
      </c>
      <c r="R14" s="53">
        <v>200</v>
      </c>
      <c r="S14" s="20"/>
    </row>
    <row r="15" spans="1:19" s="19" customFormat="1" ht="24" customHeight="1" x14ac:dyDescent="0.25">
      <c r="A15" s="58">
        <v>12</v>
      </c>
      <c r="B15" s="1" t="s">
        <v>20</v>
      </c>
      <c r="C15" s="21" t="s">
        <v>19</v>
      </c>
      <c r="D15" s="21" t="s">
        <v>175</v>
      </c>
      <c r="E15" s="18" t="s">
        <v>188</v>
      </c>
      <c r="F15" s="20" t="s">
        <v>24</v>
      </c>
      <c r="G15" s="13" t="s">
        <v>74</v>
      </c>
      <c r="H15" s="50">
        <v>3525</v>
      </c>
      <c r="I15" s="37">
        <v>250</v>
      </c>
      <c r="J15" s="37">
        <v>375</v>
      </c>
      <c r="K15" s="37">
        <v>0</v>
      </c>
      <c r="L15" s="37">
        <v>0</v>
      </c>
      <c r="M15" s="37">
        <v>0</v>
      </c>
      <c r="N15" s="37">
        <v>1800</v>
      </c>
      <c r="O15" s="56">
        <f t="shared" si="0"/>
        <v>5950</v>
      </c>
      <c r="P15" s="53">
        <f t="shared" si="1"/>
        <v>5700</v>
      </c>
      <c r="Q15" s="53">
        <f t="shared" si="2"/>
        <v>5700</v>
      </c>
      <c r="R15" s="53">
        <v>200</v>
      </c>
      <c r="S15" s="20"/>
    </row>
    <row r="16" spans="1:19" s="19" customFormat="1" ht="24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37">
        <v>1200</v>
      </c>
      <c r="O16" s="56">
        <f t="shared" si="0"/>
        <v>3167</v>
      </c>
      <c r="P16" s="53">
        <f t="shared" si="1"/>
        <v>2917</v>
      </c>
      <c r="Q16" s="53">
        <f t="shared" si="2"/>
        <v>2917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56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56">
        <f t="shared" si="0"/>
        <v>3691</v>
      </c>
      <c r="P18" s="53">
        <f t="shared" si="1"/>
        <v>3441</v>
      </c>
      <c r="Q18" s="53">
        <f t="shared" si="2"/>
        <v>3441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37">
        <v>1800</v>
      </c>
      <c r="O19" s="56">
        <f t="shared" si="0"/>
        <v>8722</v>
      </c>
      <c r="P19" s="53">
        <f t="shared" si="1"/>
        <v>8472</v>
      </c>
      <c r="Q19" s="53">
        <f t="shared" si="2"/>
        <v>8472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56">
        <f t="shared" si="0"/>
        <v>10550</v>
      </c>
      <c r="P20" s="53">
        <f t="shared" si="1"/>
        <v>10300</v>
      </c>
      <c r="Q20" s="53">
        <f t="shared" si="2"/>
        <v>10300</v>
      </c>
      <c r="R20" s="53">
        <v>200</v>
      </c>
      <c r="S20" s="20"/>
    </row>
    <row r="21" spans="1:19" s="14" customFormat="1" ht="24" x14ac:dyDescent="0.25">
      <c r="A21" s="44">
        <v>18</v>
      </c>
      <c r="B21" s="49" t="s">
        <v>20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4">
        <f>O21-250</f>
        <v>5441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28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37">
        <v>1800</v>
      </c>
      <c r="O22" s="56">
        <f t="shared" si="0"/>
        <v>8722</v>
      </c>
      <c r="P22" s="53">
        <f t="shared" si="1"/>
        <v>8472</v>
      </c>
      <c r="Q22" s="53">
        <f t="shared" si="2"/>
        <v>8472</v>
      </c>
      <c r="R22" s="53">
        <v>200</v>
      </c>
      <c r="S22" s="20"/>
    </row>
    <row r="23" spans="1:19" s="19" customFormat="1" ht="36" x14ac:dyDescent="0.25">
      <c r="A23" s="58">
        <v>20</v>
      </c>
      <c r="B23" s="2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37">
        <v>2000</v>
      </c>
      <c r="O23" s="56">
        <f t="shared" si="0"/>
        <v>8547</v>
      </c>
      <c r="P23" s="53">
        <f t="shared" si="1"/>
        <v>8297</v>
      </c>
      <c r="Q23" s="53">
        <f t="shared" si="2"/>
        <v>8297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20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4">
        <f>O24-250</f>
        <v>5490</v>
      </c>
      <c r="R24" s="53">
        <v>200</v>
      </c>
      <c r="S24" s="11"/>
    </row>
    <row r="25" spans="1:19" s="19" customFormat="1" ht="36" x14ac:dyDescent="0.2">
      <c r="A25" s="15">
        <v>22</v>
      </c>
      <c r="B25" s="2" t="s">
        <v>141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37">
        <v>2000</v>
      </c>
      <c r="O25" s="56">
        <f t="shared" si="0"/>
        <v>8460</v>
      </c>
      <c r="P25" s="53">
        <f t="shared" si="1"/>
        <v>8210</v>
      </c>
      <c r="Q25" s="53">
        <f t="shared" si="2"/>
        <v>8210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20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52">
        <f t="shared" si="0"/>
        <v>5691</v>
      </c>
      <c r="P26" s="54">
        <f t="shared" si="1"/>
        <v>5441</v>
      </c>
      <c r="Q26" s="54">
        <f>O26-250</f>
        <v>5441</v>
      </c>
      <c r="R26" s="53">
        <v>200</v>
      </c>
      <c r="S26" s="11"/>
    </row>
    <row r="27" spans="1:19" s="19" customFormat="1" ht="36" x14ac:dyDescent="0.25">
      <c r="A27" s="58">
        <v>24</v>
      </c>
      <c r="B27" s="2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37">
        <v>2000</v>
      </c>
      <c r="O27" s="56">
        <f t="shared" si="0"/>
        <v>8547</v>
      </c>
      <c r="P27" s="53">
        <f t="shared" si="1"/>
        <v>8297</v>
      </c>
      <c r="Q27" s="53">
        <f t="shared" si="2"/>
        <v>8297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2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8085</v>
      </c>
      <c r="P28" s="53">
        <f t="shared" si="1"/>
        <v>7835</v>
      </c>
      <c r="Q28" s="53">
        <f t="shared" si="2"/>
        <v>7835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61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1800</v>
      </c>
      <c r="O29" s="56">
        <f t="shared" si="0"/>
        <v>8260</v>
      </c>
      <c r="P29" s="53">
        <f t="shared" si="1"/>
        <v>8010</v>
      </c>
      <c r="Q29" s="53">
        <f t="shared" si="2"/>
        <v>8010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20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4">
        <f>O30-250</f>
        <v>5441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2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37">
        <v>2000</v>
      </c>
      <c r="O31" s="56">
        <f t="shared" si="0"/>
        <v>8547</v>
      </c>
      <c r="P31" s="53">
        <f t="shared" si="1"/>
        <v>8297</v>
      </c>
      <c r="Q31" s="53">
        <f t="shared" si="2"/>
        <v>8297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20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4">
        <f>O32-250</f>
        <v>5441</v>
      </c>
      <c r="R32" s="53">
        <v>200</v>
      </c>
      <c r="S32" s="11"/>
    </row>
    <row r="33" spans="1:19" s="19" customFormat="1" x14ac:dyDescent="0.2">
      <c r="A33" s="15">
        <v>30</v>
      </c>
      <c r="B33" s="2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37">
        <v>4000</v>
      </c>
      <c r="O33" s="56">
        <f t="shared" si="0"/>
        <v>12750</v>
      </c>
      <c r="P33" s="53">
        <f t="shared" si="1"/>
        <v>12500</v>
      </c>
      <c r="Q33" s="53">
        <f t="shared" si="2"/>
        <v>12500</v>
      </c>
      <c r="R33" s="53">
        <v>200</v>
      </c>
      <c r="S33" s="20"/>
    </row>
    <row r="34" spans="1:19" s="19" customFormat="1" ht="36" x14ac:dyDescent="0.2">
      <c r="A34" s="15">
        <v>31</v>
      </c>
      <c r="B34" s="60" t="s">
        <v>20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6925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37">
        <v>1800</v>
      </c>
      <c r="O34" s="56">
        <f t="shared" si="0"/>
        <v>9350</v>
      </c>
      <c r="P34" s="53">
        <f t="shared" si="1"/>
        <v>9100</v>
      </c>
      <c r="Q34" s="53">
        <f>O34-250</f>
        <v>9100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37">
        <v>2000</v>
      </c>
      <c r="O35" s="56">
        <f t="shared" si="0"/>
        <v>8460</v>
      </c>
      <c r="P35" s="53">
        <f t="shared" si="1"/>
        <v>8210</v>
      </c>
      <c r="Q35" s="53">
        <f t="shared" si="2"/>
        <v>8210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37">
        <v>2000</v>
      </c>
      <c r="O36" s="56">
        <f t="shared" ref="O36:O67" si="3">SUM(H36:N36)</f>
        <v>8460</v>
      </c>
      <c r="P36" s="53">
        <f t="shared" ref="P36:P67" si="4">O36-250</f>
        <v>8210</v>
      </c>
      <c r="Q36" s="53">
        <f t="shared" si="2"/>
        <v>8210</v>
      </c>
      <c r="R36" s="53">
        <v>200</v>
      </c>
      <c r="S36" s="20"/>
    </row>
    <row r="37" spans="1:19" s="19" customFormat="1" ht="36" x14ac:dyDescent="0.2">
      <c r="A37" s="15">
        <v>34</v>
      </c>
      <c r="B37" s="6" t="s">
        <v>173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37">
        <v>2000</v>
      </c>
      <c r="O37" s="56">
        <f t="shared" si="3"/>
        <v>8085</v>
      </c>
      <c r="P37" s="53">
        <f t="shared" si="4"/>
        <v>7835</v>
      </c>
      <c r="Q37" s="53">
        <f>O37-250</f>
        <v>7835</v>
      </c>
      <c r="R37" s="53">
        <v>200</v>
      </c>
      <c r="S37" s="20"/>
    </row>
    <row r="38" spans="1:19" s="19" customFormat="1" x14ac:dyDescent="0.2">
      <c r="A38" s="15">
        <v>35</v>
      </c>
      <c r="B38" s="6" t="s">
        <v>181</v>
      </c>
      <c r="C38" s="1" t="s">
        <v>19</v>
      </c>
      <c r="D38" s="1" t="s">
        <v>175</v>
      </c>
      <c r="E38" s="23"/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4"/>
        <v>6825</v>
      </c>
      <c r="Q38" s="53">
        <f t="shared" si="2"/>
        <v>6825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3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37">
        <v>1800</v>
      </c>
      <c r="O39" s="56">
        <f t="shared" si="3"/>
        <v>6345</v>
      </c>
      <c r="P39" s="53">
        <f t="shared" si="4"/>
        <v>6095</v>
      </c>
      <c r="Q39" s="53">
        <f t="shared" si="2"/>
        <v>6095</v>
      </c>
      <c r="R39" s="53">
        <v>200</v>
      </c>
      <c r="S39" s="20"/>
    </row>
    <row r="40" spans="1:19" s="19" customFormat="1" ht="24" x14ac:dyDescent="0.25">
      <c r="A40" s="58">
        <v>37</v>
      </c>
      <c r="B40" s="60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37">
        <v>500</v>
      </c>
      <c r="O40" s="56">
        <f t="shared" si="3"/>
        <v>2631</v>
      </c>
      <c r="P40" s="53">
        <f t="shared" si="4"/>
        <v>2381</v>
      </c>
      <c r="Q40" s="53">
        <f>O40-250</f>
        <v>2381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37">
        <v>1000</v>
      </c>
      <c r="O41" s="56">
        <f t="shared" si="3"/>
        <v>2805</v>
      </c>
      <c r="P41" s="53">
        <f t="shared" si="4"/>
        <v>2555</v>
      </c>
      <c r="Q41" s="53">
        <f t="shared" si="2"/>
        <v>2555</v>
      </c>
      <c r="R41" s="53">
        <v>200</v>
      </c>
      <c r="S41" s="20"/>
    </row>
    <row r="42" spans="1:19" s="19" customFormat="1" ht="24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37">
        <v>1000</v>
      </c>
      <c r="O42" s="56">
        <f t="shared" si="3"/>
        <v>2805</v>
      </c>
      <c r="P42" s="53">
        <f t="shared" si="4"/>
        <v>2555</v>
      </c>
      <c r="Q42" s="53">
        <f t="shared" si="2"/>
        <v>2555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20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4"/>
        <v>3105</v>
      </c>
      <c r="Q43" s="54">
        <f>O43-250</f>
        <v>3105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4"/>
        <v>3168</v>
      </c>
      <c r="Q44" s="54">
        <f>O44-250</f>
        <v>3168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20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4"/>
        <v>3168</v>
      </c>
      <c r="Q45" s="54">
        <f>O45-250</f>
        <v>3168</v>
      </c>
      <c r="R45" s="53">
        <v>200</v>
      </c>
      <c r="S45" s="11"/>
    </row>
    <row r="46" spans="1:19" s="14" customFormat="1" ht="24" x14ac:dyDescent="0.25">
      <c r="A46" s="44">
        <v>43</v>
      </c>
      <c r="B46" s="49" t="s">
        <v>20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4"/>
        <v>3105</v>
      </c>
      <c r="Q46" s="54">
        <f>O46-250</f>
        <v>3105</v>
      </c>
      <c r="R46" s="53">
        <v>200</v>
      </c>
      <c r="S46" s="11"/>
    </row>
    <row r="47" spans="1:19" s="19" customFormat="1" ht="24" x14ac:dyDescent="0.25">
      <c r="A47" s="58">
        <v>44</v>
      </c>
      <c r="B47" s="39" t="s">
        <v>20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37">
        <v>1000</v>
      </c>
      <c r="O47" s="56">
        <f t="shared" si="3"/>
        <v>4691</v>
      </c>
      <c r="P47" s="53">
        <f t="shared" si="4"/>
        <v>4441</v>
      </c>
      <c r="Q47" s="53">
        <f t="shared" si="2"/>
        <v>4441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37">
        <v>600</v>
      </c>
      <c r="O48" s="56">
        <f t="shared" si="3"/>
        <v>2945</v>
      </c>
      <c r="P48" s="53">
        <f t="shared" si="4"/>
        <v>2695</v>
      </c>
      <c r="Q48" s="53">
        <f t="shared" si="2"/>
        <v>2695</v>
      </c>
      <c r="R48" s="53">
        <v>200</v>
      </c>
      <c r="S48" s="20"/>
    </row>
    <row r="49" spans="1:19" s="19" customFormat="1" ht="24" x14ac:dyDescent="0.2">
      <c r="A49" s="15">
        <v>46</v>
      </c>
      <c r="B49" s="6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37">
        <v>1000</v>
      </c>
      <c r="O49" s="56">
        <f t="shared" si="3"/>
        <v>4691</v>
      </c>
      <c r="P49" s="53">
        <f t="shared" si="4"/>
        <v>4441</v>
      </c>
      <c r="Q49" s="53">
        <f>O49-250</f>
        <v>4441</v>
      </c>
      <c r="R49" s="53">
        <v>200</v>
      </c>
      <c r="S49" s="20"/>
    </row>
    <row r="50" spans="1:19" s="19" customFormat="1" x14ac:dyDescent="0.2">
      <c r="A50" s="15">
        <v>47</v>
      </c>
      <c r="B50" s="8"/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56">
        <f t="shared" si="3"/>
        <v>10250</v>
      </c>
      <c r="P50" s="53">
        <f t="shared" si="4"/>
        <v>10000</v>
      </c>
      <c r="Q50" s="53">
        <f t="shared" si="2"/>
        <v>10000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20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1800</v>
      </c>
      <c r="O51" s="52">
        <f t="shared" si="3"/>
        <v>8722</v>
      </c>
      <c r="P51" s="54">
        <f t="shared" si="4"/>
        <v>8472</v>
      </c>
      <c r="Q51" s="54">
        <f>O51-250</f>
        <v>8472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20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1800</v>
      </c>
      <c r="O52" s="52">
        <f t="shared" si="3"/>
        <v>8722</v>
      </c>
      <c r="P52" s="54">
        <f t="shared" si="4"/>
        <v>8472</v>
      </c>
      <c r="Q52" s="54">
        <f>O52-250</f>
        <v>8472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56">
        <f t="shared" si="3"/>
        <v>10625</v>
      </c>
      <c r="P53" s="53">
        <f t="shared" si="4"/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56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56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56">
        <f t="shared" si="3"/>
        <v>3531</v>
      </c>
      <c r="P56" s="53">
        <f t="shared" si="4"/>
        <v>3281</v>
      </c>
      <c r="Q56" s="53">
        <f t="shared" si="2"/>
        <v>3281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56">
        <f t="shared" si="3"/>
        <v>3531</v>
      </c>
      <c r="P57" s="53">
        <f t="shared" si="4"/>
        <v>3281</v>
      </c>
      <c r="Q57" s="53">
        <f t="shared" si="2"/>
        <v>3281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20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62">
        <v>1800</v>
      </c>
      <c r="O58" s="52">
        <f t="shared" si="3"/>
        <v>8722</v>
      </c>
      <c r="P58" s="54">
        <f t="shared" si="4"/>
        <v>8472</v>
      </c>
      <c r="Q58" s="54">
        <f>O58-250</f>
        <v>8472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56">
        <f t="shared" si="3"/>
        <v>10625</v>
      </c>
      <c r="P59" s="53">
        <f t="shared" si="4"/>
        <v>10375</v>
      </c>
      <c r="Q59" s="53">
        <f t="shared" si="2"/>
        <v>10375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1800</v>
      </c>
      <c r="O60" s="56">
        <f t="shared" si="3"/>
        <v>8722</v>
      </c>
      <c r="P60" s="53">
        <f t="shared" si="4"/>
        <v>8472</v>
      </c>
      <c r="Q60" s="53">
        <f t="shared" si="2"/>
        <v>8472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56">
        <f t="shared" si="3"/>
        <v>3531</v>
      </c>
      <c r="P61" s="53">
        <f t="shared" si="4"/>
        <v>3281</v>
      </c>
      <c r="Q61" s="53">
        <f t="shared" si="2"/>
        <v>3281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43">
        <v>1800</v>
      </c>
      <c r="O62" s="56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56">
        <f t="shared" si="3"/>
        <v>3531</v>
      </c>
      <c r="P63" s="53">
        <f t="shared" si="4"/>
        <v>3281</v>
      </c>
      <c r="Q63" s="53">
        <f t="shared" si="2"/>
        <v>3281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20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62">
        <v>1800</v>
      </c>
      <c r="O64" s="52">
        <f t="shared" si="3"/>
        <v>8722</v>
      </c>
      <c r="P64" s="54">
        <f t="shared" si="4"/>
        <v>8472</v>
      </c>
      <c r="Q64" s="54">
        <f>O64-250</f>
        <v>8472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53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56">
        <f t="shared" si="3"/>
        <v>10250</v>
      </c>
      <c r="P65" s="53">
        <f t="shared" si="4"/>
        <v>10000</v>
      </c>
      <c r="Q65" s="53">
        <f t="shared" si="2"/>
        <v>10000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54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37">
        <v>1800</v>
      </c>
      <c r="O66" s="56">
        <f t="shared" si="3"/>
        <v>8722</v>
      </c>
      <c r="P66" s="53">
        <f t="shared" si="4"/>
        <v>8472</v>
      </c>
      <c r="Q66" s="53">
        <f t="shared" si="2"/>
        <v>8472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37">
        <v>1800</v>
      </c>
      <c r="O67" s="56">
        <f t="shared" si="3"/>
        <v>8722</v>
      </c>
      <c r="P67" s="53">
        <f t="shared" si="4"/>
        <v>8472</v>
      </c>
      <c r="Q67" s="53">
        <f t="shared" si="2"/>
        <v>8472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62">
        <v>1800</v>
      </c>
      <c r="O68" s="52">
        <f t="shared" ref="O68:O90" si="5">SUM(H68:N68)</f>
        <v>8722</v>
      </c>
      <c r="P68" s="54">
        <f t="shared" ref="P68:P90" si="6">O68-250</f>
        <v>8472</v>
      </c>
      <c r="Q68" s="54">
        <f>O68-250</f>
        <v>8472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56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56">
        <f t="shared" si="5"/>
        <v>10625</v>
      </c>
      <c r="P69" s="53">
        <f t="shared" si="6"/>
        <v>10375</v>
      </c>
      <c r="Q69" s="53">
        <f t="shared" si="2"/>
        <v>10375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57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37">
        <v>1800</v>
      </c>
      <c r="O70" s="56">
        <f t="shared" si="5"/>
        <v>8722</v>
      </c>
      <c r="P70" s="53">
        <f t="shared" si="6"/>
        <v>8472</v>
      </c>
      <c r="Q70" s="53">
        <f t="shared" si="2"/>
        <v>8472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58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37">
        <v>1800</v>
      </c>
      <c r="O71" s="56">
        <f t="shared" si="5"/>
        <v>8722</v>
      </c>
      <c r="P71" s="53">
        <f t="shared" si="6"/>
        <v>8472</v>
      </c>
      <c r="Q71" s="53">
        <f t="shared" si="2"/>
        <v>8472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20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62">
        <v>1800</v>
      </c>
      <c r="O72" s="52">
        <f t="shared" si="5"/>
        <v>8722</v>
      </c>
      <c r="P72" s="54">
        <f t="shared" si="6"/>
        <v>8472</v>
      </c>
      <c r="Q72" s="54">
        <f>O72-250</f>
        <v>8472</v>
      </c>
      <c r="R72" s="53">
        <v>200</v>
      </c>
      <c r="S72" s="11"/>
    </row>
    <row r="73" spans="1:19" s="19" customFormat="1" x14ac:dyDescent="0.2">
      <c r="A73" s="15">
        <v>70</v>
      </c>
      <c r="B73" s="2" t="s">
        <v>145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56">
        <f t="shared" si="5"/>
        <v>10625</v>
      </c>
      <c r="P73" s="53">
        <f t="shared" si="6"/>
        <v>10375</v>
      </c>
      <c r="Q73" s="53">
        <f t="shared" si="2"/>
        <v>10375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37">
        <v>1800</v>
      </c>
      <c r="O74" s="56">
        <f t="shared" si="5"/>
        <v>8722</v>
      </c>
      <c r="P74" s="53">
        <f t="shared" si="6"/>
        <v>8472</v>
      </c>
      <c r="Q74" s="53">
        <f t="shared" si="2"/>
        <v>8472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37">
        <v>1800</v>
      </c>
      <c r="O75" s="56">
        <f t="shared" si="5"/>
        <v>8722</v>
      </c>
      <c r="P75" s="53">
        <f t="shared" si="6"/>
        <v>8472</v>
      </c>
      <c r="Q75" s="53">
        <f t="shared" si="2"/>
        <v>8472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56">
        <f t="shared" si="5"/>
        <v>10250</v>
      </c>
      <c r="P76" s="53">
        <f t="shared" si="6"/>
        <v>10000</v>
      </c>
      <c r="Q76" s="53">
        <f t="shared" si="2"/>
        <v>10000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20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62">
        <v>1800</v>
      </c>
      <c r="O77" s="52">
        <f t="shared" si="5"/>
        <v>8722</v>
      </c>
      <c r="P77" s="54">
        <f t="shared" si="6"/>
        <v>8472</v>
      </c>
      <c r="Q77" s="54">
        <f>O77-250</f>
        <v>8472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20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62">
        <v>1800</v>
      </c>
      <c r="O78" s="52">
        <f t="shared" si="5"/>
        <v>8722</v>
      </c>
      <c r="P78" s="54">
        <f t="shared" si="6"/>
        <v>8472</v>
      </c>
      <c r="Q78" s="54">
        <f>O78-250</f>
        <v>8472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56">
        <f t="shared" si="5"/>
        <v>10625</v>
      </c>
      <c r="P79" s="53">
        <f t="shared" si="6"/>
        <v>10375</v>
      </c>
      <c r="Q79" s="53">
        <f t="shared" si="2"/>
        <v>10375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20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62">
        <v>1800</v>
      </c>
      <c r="O80" s="52">
        <f t="shared" si="5"/>
        <v>8722</v>
      </c>
      <c r="P80" s="54">
        <f t="shared" si="6"/>
        <v>8472</v>
      </c>
      <c r="Q80" s="54">
        <f>O80-250</f>
        <v>8472</v>
      </c>
      <c r="R80" s="53">
        <v>200</v>
      </c>
      <c r="S80" s="11"/>
    </row>
    <row r="81" spans="1:19" s="14" customFormat="1" ht="24.75" x14ac:dyDescent="0.25">
      <c r="A81" s="44">
        <v>78</v>
      </c>
      <c r="B81" s="49" t="s">
        <v>20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62">
        <v>1800</v>
      </c>
      <c r="O81" s="52">
        <f t="shared" si="5"/>
        <v>8722</v>
      </c>
      <c r="P81" s="54">
        <f t="shared" si="6"/>
        <v>8472</v>
      </c>
      <c r="Q81" s="54">
        <f>O81-250</f>
        <v>8472</v>
      </c>
      <c r="R81" s="53">
        <v>200</v>
      </c>
      <c r="S81" s="11"/>
    </row>
    <row r="82" spans="1:19" s="19" customFormat="1" x14ac:dyDescent="0.2">
      <c r="A82" s="15">
        <v>79</v>
      </c>
      <c r="B82" s="2" t="s">
        <v>67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56">
        <f t="shared" si="5"/>
        <v>10250</v>
      </c>
      <c r="P82" s="53">
        <f t="shared" si="6"/>
        <v>10000</v>
      </c>
      <c r="Q82" s="53">
        <f t="shared" si="2"/>
        <v>10000</v>
      </c>
      <c r="R82" s="53">
        <v>200</v>
      </c>
      <c r="S82" s="20"/>
    </row>
    <row r="83" spans="1:19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37">
        <v>1800</v>
      </c>
      <c r="O83" s="56">
        <f t="shared" si="5"/>
        <v>8722</v>
      </c>
      <c r="P83" s="53">
        <f t="shared" si="6"/>
        <v>8472</v>
      </c>
      <c r="Q83" s="53">
        <f t="shared" si="2"/>
        <v>8472</v>
      </c>
      <c r="R83" s="53">
        <v>200</v>
      </c>
      <c r="S83" s="20"/>
    </row>
    <row r="84" spans="1:19" s="14" customFormat="1" ht="24.75" x14ac:dyDescent="0.25">
      <c r="A84" s="59">
        <v>81</v>
      </c>
      <c r="B84" s="49" t="s">
        <v>20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62">
        <v>1800</v>
      </c>
      <c r="O84" s="52">
        <f t="shared" si="5"/>
        <v>8722</v>
      </c>
      <c r="P84" s="54">
        <f t="shared" si="6"/>
        <v>8472</v>
      </c>
      <c r="Q84" s="54">
        <f>O84-250</f>
        <v>8472</v>
      </c>
      <c r="R84" s="53">
        <v>200</v>
      </c>
      <c r="S84" s="11"/>
    </row>
    <row r="85" spans="1:19" s="19" customFormat="1" ht="24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56">
        <f t="shared" si="5"/>
        <v>10625</v>
      </c>
      <c r="P85" s="53">
        <f t="shared" si="6"/>
        <v>10375</v>
      </c>
      <c r="Q85" s="53">
        <f t="shared" si="2"/>
        <v>10375</v>
      </c>
      <c r="R85" s="53">
        <v>200</v>
      </c>
      <c r="S85" s="20"/>
    </row>
    <row r="86" spans="1:19" s="19" customFormat="1" ht="41.25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37">
        <v>1800</v>
      </c>
      <c r="O86" s="56">
        <f t="shared" si="5"/>
        <v>8722</v>
      </c>
      <c r="P86" s="53">
        <f t="shared" si="6"/>
        <v>8472</v>
      </c>
      <c r="Q86" s="53">
        <f t="shared" si="2"/>
        <v>8472</v>
      </c>
      <c r="R86" s="53">
        <v>200</v>
      </c>
      <c r="S86" s="20"/>
    </row>
    <row r="87" spans="1:19" s="14" customFormat="1" ht="24.75" x14ac:dyDescent="0.25">
      <c r="A87" s="59">
        <v>84</v>
      </c>
      <c r="B87" s="49" t="s">
        <v>20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62">
        <v>1800</v>
      </c>
      <c r="O87" s="52">
        <f t="shared" si="5"/>
        <v>8722</v>
      </c>
      <c r="P87" s="54">
        <f t="shared" si="6"/>
        <v>8472</v>
      </c>
      <c r="Q87" s="54">
        <f>O87-250</f>
        <v>8472</v>
      </c>
      <c r="R87" s="53">
        <v>200</v>
      </c>
      <c r="S87" s="11"/>
    </row>
    <row r="88" spans="1:19" s="19" customFormat="1" ht="24" x14ac:dyDescent="0.25">
      <c r="A88" s="58">
        <v>85</v>
      </c>
      <c r="B88" s="10" t="s">
        <v>146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56">
        <f t="shared" si="5"/>
        <v>10250</v>
      </c>
      <c r="P88" s="53">
        <f t="shared" si="6"/>
        <v>10000</v>
      </c>
      <c r="Q88" s="53">
        <f t="shared" si="2"/>
        <v>10000</v>
      </c>
      <c r="R88" s="53">
        <v>200</v>
      </c>
      <c r="S88" s="20"/>
    </row>
    <row r="89" spans="1:19" s="14" customFormat="1" ht="24.75" x14ac:dyDescent="0.25">
      <c r="A89" s="44">
        <v>86</v>
      </c>
      <c r="B89" s="49" t="s">
        <v>20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62">
        <v>1800</v>
      </c>
      <c r="O89" s="52">
        <f t="shared" si="5"/>
        <v>8722</v>
      </c>
      <c r="P89" s="54">
        <f t="shared" si="6"/>
        <v>8472</v>
      </c>
      <c r="Q89" s="54">
        <f>O89-250</f>
        <v>8472</v>
      </c>
      <c r="R89" s="53">
        <v>200</v>
      </c>
      <c r="S89" s="11"/>
    </row>
    <row r="90" spans="1:19" s="14" customFormat="1" ht="24.75" x14ac:dyDescent="0.25">
      <c r="A90" s="44">
        <v>87</v>
      </c>
      <c r="B90" s="49" t="s">
        <v>20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62">
        <v>1800</v>
      </c>
      <c r="O90" s="52">
        <f t="shared" si="5"/>
        <v>8722</v>
      </c>
      <c r="P90" s="54">
        <f t="shared" si="6"/>
        <v>8472</v>
      </c>
      <c r="Q90" s="54">
        <f>O90-250</f>
        <v>8472</v>
      </c>
      <c r="R90" s="53">
        <v>200</v>
      </c>
      <c r="S90" s="11"/>
    </row>
    <row r="91" spans="1:19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 t="shared" ref="H91:P91" si="7">SUM(H4:H90)</f>
        <v>445902</v>
      </c>
      <c r="I91" s="33">
        <f t="shared" si="7"/>
        <v>21750</v>
      </c>
      <c r="J91" s="33">
        <f t="shared" si="7"/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168200</v>
      </c>
      <c r="O91" s="33">
        <f t="shared" si="7"/>
        <v>684447</v>
      </c>
      <c r="P91" s="33">
        <f t="shared" si="7"/>
        <v>662697</v>
      </c>
      <c r="Q91" s="33">
        <f>SUM(Q4:Q90)</f>
        <v>662697</v>
      </c>
      <c r="R91" s="34">
        <f>SUM(R4:R90)</f>
        <v>17400</v>
      </c>
      <c r="S91" s="42">
        <f>SUM(O91:R91)</f>
        <v>2027241</v>
      </c>
    </row>
    <row r="92" spans="1:19" x14ac:dyDescent="0.25">
      <c r="H92" s="64">
        <f t="shared" ref="H92:O92" si="8">H91*12</f>
        <v>5350824</v>
      </c>
      <c r="I92" s="64">
        <f t="shared" si="8"/>
        <v>261000</v>
      </c>
      <c r="J92" s="64">
        <f t="shared" si="8"/>
        <v>220500</v>
      </c>
      <c r="K92" s="87">
        <f t="shared" si="8"/>
        <v>282000</v>
      </c>
      <c r="L92" s="87">
        <f t="shared" si="8"/>
        <v>840</v>
      </c>
      <c r="M92" s="87">
        <f t="shared" si="8"/>
        <v>79800</v>
      </c>
      <c r="N92" s="87">
        <f t="shared" si="8"/>
        <v>2018400</v>
      </c>
      <c r="O92" s="63">
        <f t="shared" si="8"/>
        <v>8213364</v>
      </c>
      <c r="P92" s="64">
        <f>P91</f>
        <v>662697</v>
      </c>
      <c r="Q92" s="64">
        <f>Q91</f>
        <v>662697</v>
      </c>
      <c r="R92" s="64">
        <f>R91</f>
        <v>17400</v>
      </c>
      <c r="S92" s="65">
        <f>O92+P92+Q92+R92</f>
        <v>9556158</v>
      </c>
    </row>
    <row r="94" spans="1:19" x14ac:dyDescent="0.25">
      <c r="S94" s="65"/>
    </row>
    <row r="95" spans="1:19" x14ac:dyDescent="0.25">
      <c r="N95" s="64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  <row r="317" spans="7:18" s="19" customFormat="1" x14ac:dyDescent="0.25">
      <c r="G317" s="41"/>
      <c r="H317" s="35"/>
      <c r="I317" s="35"/>
      <c r="J317" s="35"/>
      <c r="K317" s="35"/>
      <c r="L317" s="35"/>
      <c r="M317" s="35"/>
      <c r="N317" s="35"/>
      <c r="O317" s="57"/>
      <c r="P317" s="35"/>
      <c r="Q317" s="35"/>
      <c r="R317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  <mergeCell ref="Q2:Q3"/>
    <mergeCell ref="R2:R3"/>
    <mergeCell ref="S2:S3"/>
    <mergeCell ref="N2:N3"/>
    <mergeCell ref="O2:O3"/>
  </mergeCells>
  <printOptions horizontalCentered="1"/>
  <pageMargins left="0.43307086614173229" right="0.11811023622047245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opLeftCell="I76" zoomScale="98" zoomScaleNormal="98" workbookViewId="0">
      <selection activeCell="U96" sqref="U96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3" width="22.28515625" style="16" customWidth="1"/>
    <col min="4" max="4" width="17.140625" style="16" customWidth="1"/>
    <col min="5" max="5" width="16" style="16" customWidth="1"/>
    <col min="6" max="6" width="15.42578125" style="16" hidden="1" customWidth="1"/>
    <col min="7" max="7" width="13" style="38" hidden="1" customWidth="1"/>
    <col min="8" max="8" width="13.7109375" style="32" customWidth="1"/>
    <col min="9" max="9" width="11.7109375" style="32" customWidth="1"/>
    <col min="10" max="10" width="11.5703125" style="32" customWidth="1"/>
    <col min="11" max="11" width="12.5703125" style="32" customWidth="1"/>
    <col min="12" max="12" width="8" style="32" customWidth="1"/>
    <col min="13" max="13" width="13.85546875" style="32" customWidth="1"/>
    <col min="14" max="14" width="15.57031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20" width="13.28515625" style="16" bestFit="1" customWidth="1"/>
    <col min="21" max="21" width="13.28515625" style="16" customWidth="1"/>
    <col min="22" max="22" width="15.5703125" style="16" customWidth="1"/>
    <col min="23" max="16384" width="10.85546875" style="16"/>
  </cols>
  <sheetData>
    <row r="1" spans="1:19" ht="21" x14ac:dyDescent="0.25">
      <c r="A1" s="204" t="s">
        <v>186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9" s="38" customFormat="1" ht="15" customHeight="1" x14ac:dyDescent="0.25">
      <c r="A2" s="205" t="s">
        <v>0</v>
      </c>
      <c r="B2" s="205" t="s">
        <v>1</v>
      </c>
      <c r="C2" s="207" t="s">
        <v>10</v>
      </c>
      <c r="D2" s="207" t="s">
        <v>117</v>
      </c>
      <c r="E2" s="205" t="s">
        <v>2</v>
      </c>
      <c r="F2" s="205" t="s">
        <v>3</v>
      </c>
      <c r="G2" s="209" t="s">
        <v>73</v>
      </c>
      <c r="H2" s="202" t="s">
        <v>125</v>
      </c>
      <c r="I2" s="211" t="s">
        <v>126</v>
      </c>
      <c r="J2" s="212" t="s">
        <v>127</v>
      </c>
      <c r="K2" s="212" t="s">
        <v>128</v>
      </c>
      <c r="L2" s="212" t="s">
        <v>129</v>
      </c>
      <c r="M2" s="202" t="s">
        <v>130</v>
      </c>
      <c r="N2" s="202" t="s">
        <v>131</v>
      </c>
      <c r="O2" s="203" t="s">
        <v>190</v>
      </c>
      <c r="P2" s="198" t="s">
        <v>132</v>
      </c>
      <c r="Q2" s="198" t="s">
        <v>134</v>
      </c>
      <c r="R2" s="198" t="s">
        <v>133</v>
      </c>
      <c r="S2" s="200" t="s">
        <v>4</v>
      </c>
    </row>
    <row r="3" spans="1:19" s="38" customFormat="1" ht="58.5" customHeight="1" x14ac:dyDescent="0.25">
      <c r="A3" s="206"/>
      <c r="B3" s="206"/>
      <c r="C3" s="208"/>
      <c r="D3" s="208"/>
      <c r="E3" s="206"/>
      <c r="F3" s="206"/>
      <c r="G3" s="210"/>
      <c r="H3" s="202"/>
      <c r="I3" s="211"/>
      <c r="J3" s="212"/>
      <c r="K3" s="212"/>
      <c r="L3" s="212"/>
      <c r="M3" s="202"/>
      <c r="N3" s="202"/>
      <c r="O3" s="203"/>
      <c r="P3" s="199"/>
      <c r="Q3" s="199"/>
      <c r="R3" s="199"/>
      <c r="S3" s="201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124">
        <v>6000</v>
      </c>
      <c r="O4" s="56">
        <f t="shared" ref="O4:O35" si="0">SUM(H4:N4)</f>
        <v>21250</v>
      </c>
      <c r="P4" s="53">
        <f>O4-250</f>
        <v>21000</v>
      </c>
      <c r="Q4" s="53">
        <f>(O4-250)/2</f>
        <v>10500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227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124">
        <v>1500</v>
      </c>
      <c r="O5" s="52">
        <f t="shared" si="0"/>
        <v>5691</v>
      </c>
      <c r="P5" s="54">
        <f t="shared" ref="P5:P68" si="1">O5-250</f>
        <v>5441</v>
      </c>
      <c r="Q5" s="53">
        <f t="shared" ref="Q5:Q68" si="2">(O5-250)/2</f>
        <v>2720.5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123">
        <v>2000</v>
      </c>
      <c r="O6" s="78">
        <f t="shared" si="0"/>
        <v>8922</v>
      </c>
      <c r="P6" s="54">
        <f t="shared" si="1"/>
        <v>8672</v>
      </c>
      <c r="Q6" s="53">
        <f t="shared" si="2"/>
        <v>4336</v>
      </c>
      <c r="R6" s="53">
        <v>200</v>
      </c>
      <c r="S6" s="11"/>
    </row>
    <row r="7" spans="1:19" s="19" customFormat="1" ht="24" x14ac:dyDescent="0.25">
      <c r="A7" s="58">
        <v>4</v>
      </c>
      <c r="B7" s="89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123">
        <v>4000</v>
      </c>
      <c r="O7" s="56">
        <f t="shared" si="0"/>
        <v>15012</v>
      </c>
      <c r="P7" s="53">
        <f>O7-250</f>
        <v>14762</v>
      </c>
      <c r="Q7" s="53">
        <f t="shared" si="2"/>
        <v>7381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228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123">
        <v>1500</v>
      </c>
      <c r="O8" s="52">
        <f t="shared" si="0"/>
        <v>5691</v>
      </c>
      <c r="P8" s="54">
        <f t="shared" si="1"/>
        <v>5441</v>
      </c>
      <c r="Q8" s="53">
        <f t="shared" si="2"/>
        <v>2720.5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si="2"/>
        <v>5937.5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226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127">
        <v>2000</v>
      </c>
      <c r="O10" s="56">
        <f t="shared" si="0"/>
        <v>8922</v>
      </c>
      <c r="P10" s="53">
        <f t="shared" si="1"/>
        <v>8672</v>
      </c>
      <c r="Q10" s="53">
        <f t="shared" si="2"/>
        <v>4336</v>
      </c>
      <c r="R10" s="53">
        <v>200</v>
      </c>
      <c r="S10" s="20"/>
    </row>
    <row r="11" spans="1:19" s="120" customFormat="1" ht="36" x14ac:dyDescent="0.25">
      <c r="A11" s="114">
        <v>8</v>
      </c>
      <c r="B11" s="90" t="s">
        <v>138</v>
      </c>
      <c r="C11" s="115" t="s">
        <v>14</v>
      </c>
      <c r="D11" s="115" t="s">
        <v>120</v>
      </c>
      <c r="E11" s="91" t="s">
        <v>135</v>
      </c>
      <c r="F11" s="116" t="s">
        <v>24</v>
      </c>
      <c r="G11" s="117" t="s">
        <v>74</v>
      </c>
      <c r="H11" s="118">
        <v>6297</v>
      </c>
      <c r="I11" s="119">
        <v>250</v>
      </c>
      <c r="J11" s="119">
        <v>375</v>
      </c>
      <c r="K11" s="119">
        <v>0</v>
      </c>
      <c r="L11" s="119">
        <v>0</v>
      </c>
      <c r="M11" s="119">
        <v>0</v>
      </c>
      <c r="N11" s="125">
        <v>2000</v>
      </c>
      <c r="O11" s="34">
        <f t="shared" si="0"/>
        <v>8922</v>
      </c>
      <c r="P11" s="118">
        <f t="shared" si="1"/>
        <v>8672</v>
      </c>
      <c r="Q11" s="53">
        <f t="shared" si="2"/>
        <v>4336</v>
      </c>
      <c r="R11" s="118">
        <v>200</v>
      </c>
      <c r="S11" s="116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2850</v>
      </c>
      <c r="R12" s="53">
        <v>200</v>
      </c>
      <c r="S12" s="20"/>
    </row>
    <row r="13" spans="1:19" s="120" customFormat="1" ht="24" x14ac:dyDescent="0.2">
      <c r="A13" s="121">
        <v>10</v>
      </c>
      <c r="B13" s="90" t="s">
        <v>139</v>
      </c>
      <c r="C13" s="115" t="s">
        <v>19</v>
      </c>
      <c r="D13" s="115" t="s">
        <v>175</v>
      </c>
      <c r="E13" s="91" t="s">
        <v>187</v>
      </c>
      <c r="F13" s="116" t="s">
        <v>24</v>
      </c>
      <c r="G13" s="117" t="s">
        <v>74</v>
      </c>
      <c r="H13" s="118">
        <v>3525</v>
      </c>
      <c r="I13" s="119">
        <v>250</v>
      </c>
      <c r="J13" s="119">
        <v>0</v>
      </c>
      <c r="K13" s="119">
        <v>0</v>
      </c>
      <c r="L13" s="119">
        <v>0</v>
      </c>
      <c r="M13" s="119">
        <v>0</v>
      </c>
      <c r="N13" s="122">
        <v>1800</v>
      </c>
      <c r="O13" s="34">
        <f t="shared" si="0"/>
        <v>5575</v>
      </c>
      <c r="P13" s="118">
        <f t="shared" si="1"/>
        <v>5325</v>
      </c>
      <c r="Q13" s="53">
        <f t="shared" si="2"/>
        <v>2662.5</v>
      </c>
      <c r="R13" s="118">
        <v>200</v>
      </c>
      <c r="S13" s="116"/>
    </row>
    <row r="14" spans="1:19" s="120" customFormat="1" ht="24" x14ac:dyDescent="0.2">
      <c r="A14" s="121">
        <v>11</v>
      </c>
      <c r="B14" s="91" t="s">
        <v>229</v>
      </c>
      <c r="C14" s="88" t="s">
        <v>38</v>
      </c>
      <c r="D14" s="88" t="s">
        <v>175</v>
      </c>
      <c r="E14" s="88" t="s">
        <v>182</v>
      </c>
      <c r="F14" s="116" t="s">
        <v>24</v>
      </c>
      <c r="G14" s="117" t="s">
        <v>74</v>
      </c>
      <c r="H14" s="118">
        <v>3525</v>
      </c>
      <c r="I14" s="119">
        <v>250</v>
      </c>
      <c r="J14" s="119">
        <v>375</v>
      </c>
      <c r="K14" s="119">
        <v>0</v>
      </c>
      <c r="L14" s="119">
        <v>0</v>
      </c>
      <c r="M14" s="119">
        <v>0</v>
      </c>
      <c r="N14" s="119">
        <v>1800</v>
      </c>
      <c r="O14" s="34">
        <f t="shared" si="0"/>
        <v>5950</v>
      </c>
      <c r="P14" s="118">
        <f t="shared" si="1"/>
        <v>5700</v>
      </c>
      <c r="Q14" s="53">
        <f t="shared" si="2"/>
        <v>2850</v>
      </c>
      <c r="R14" s="118">
        <v>200</v>
      </c>
      <c r="S14" s="116"/>
    </row>
    <row r="15" spans="1:19" s="120" customFormat="1" ht="24" customHeight="1" x14ac:dyDescent="0.25">
      <c r="A15" s="114">
        <v>12</v>
      </c>
      <c r="B15" s="90" t="s">
        <v>20</v>
      </c>
      <c r="C15" s="115" t="s">
        <v>19</v>
      </c>
      <c r="D15" s="115" t="s">
        <v>175</v>
      </c>
      <c r="E15" s="91" t="s">
        <v>188</v>
      </c>
      <c r="F15" s="116" t="s">
        <v>24</v>
      </c>
      <c r="G15" s="117" t="s">
        <v>74</v>
      </c>
      <c r="H15" s="118">
        <v>3525</v>
      </c>
      <c r="I15" s="119">
        <v>250</v>
      </c>
      <c r="J15" s="119">
        <v>375</v>
      </c>
      <c r="K15" s="119">
        <v>0</v>
      </c>
      <c r="L15" s="119">
        <v>0</v>
      </c>
      <c r="M15" s="119">
        <v>0</v>
      </c>
      <c r="N15" s="119">
        <v>1800</v>
      </c>
      <c r="O15" s="34">
        <f t="shared" si="0"/>
        <v>5950</v>
      </c>
      <c r="P15" s="118">
        <f t="shared" si="1"/>
        <v>5700</v>
      </c>
      <c r="Q15" s="53">
        <f t="shared" si="2"/>
        <v>2850</v>
      </c>
      <c r="R15" s="118">
        <v>200</v>
      </c>
      <c r="S15" s="116"/>
    </row>
    <row r="16" spans="1:19" s="19" customFormat="1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122">
        <v>1200</v>
      </c>
      <c r="O16" s="56">
        <f t="shared" si="0"/>
        <v>3167</v>
      </c>
      <c r="P16" s="53">
        <f t="shared" si="1"/>
        <v>2917</v>
      </c>
      <c r="Q16" s="53">
        <f t="shared" si="2"/>
        <v>1458.5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34">
        <f t="shared" si="0"/>
        <v>10550</v>
      </c>
      <c r="P17" s="53">
        <f t="shared" si="1"/>
        <v>10300</v>
      </c>
      <c r="Q17" s="53">
        <f t="shared" si="2"/>
        <v>5150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68">
        <f t="shared" si="0"/>
        <v>3691</v>
      </c>
      <c r="P18" s="53">
        <f t="shared" si="1"/>
        <v>3441</v>
      </c>
      <c r="Q18" s="53">
        <f t="shared" si="2"/>
        <v>1720.5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125">
        <v>1800</v>
      </c>
      <c r="O19" s="66">
        <f t="shared" si="0"/>
        <v>8722</v>
      </c>
      <c r="P19" s="53">
        <f t="shared" si="1"/>
        <v>8472</v>
      </c>
      <c r="Q19" s="53">
        <f t="shared" si="2"/>
        <v>4236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70">
        <f t="shared" si="0"/>
        <v>10550</v>
      </c>
      <c r="P20" s="53">
        <f t="shared" si="1"/>
        <v>10300</v>
      </c>
      <c r="Q20" s="53">
        <f t="shared" si="2"/>
        <v>5150</v>
      </c>
      <c r="R20" s="53">
        <v>200</v>
      </c>
      <c r="S20" s="20"/>
    </row>
    <row r="21" spans="1:19" s="14" customFormat="1" x14ac:dyDescent="0.25">
      <c r="A21" s="44">
        <v>18</v>
      </c>
      <c r="B21" s="49" t="s">
        <v>230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3">
        <f t="shared" si="2"/>
        <v>2720.5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20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125">
        <v>2000</v>
      </c>
      <c r="O22" s="67">
        <f t="shared" si="0"/>
        <v>8922</v>
      </c>
      <c r="P22" s="53">
        <f t="shared" si="1"/>
        <v>8672</v>
      </c>
      <c r="Q22" s="53">
        <f t="shared" si="2"/>
        <v>4336</v>
      </c>
      <c r="R22" s="53">
        <v>200</v>
      </c>
      <c r="S22" s="20"/>
    </row>
    <row r="23" spans="1:19" s="19" customFormat="1" ht="36" x14ac:dyDescent="0.25">
      <c r="A23" s="58">
        <v>20</v>
      </c>
      <c r="B23" s="88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125">
        <v>2000</v>
      </c>
      <c r="O23" s="56">
        <f t="shared" si="0"/>
        <v>8547</v>
      </c>
      <c r="P23" s="53">
        <f t="shared" si="1"/>
        <v>8297</v>
      </c>
      <c r="Q23" s="53">
        <f t="shared" si="2"/>
        <v>4148.5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231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3">
        <f t="shared" si="2"/>
        <v>2745</v>
      </c>
      <c r="R24" s="53">
        <v>200</v>
      </c>
      <c r="S24" s="11"/>
    </row>
    <row r="25" spans="1:19" s="19" customFormat="1" ht="36" x14ac:dyDescent="0.2">
      <c r="A25" s="15">
        <v>22</v>
      </c>
      <c r="B25" s="88" t="s">
        <v>232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125">
        <v>2000</v>
      </c>
      <c r="O25" s="74">
        <f t="shared" si="0"/>
        <v>8460</v>
      </c>
      <c r="P25" s="53">
        <f t="shared" si="1"/>
        <v>8210</v>
      </c>
      <c r="Q25" s="53">
        <f t="shared" si="2"/>
        <v>4105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233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75">
        <f t="shared" si="0"/>
        <v>5691</v>
      </c>
      <c r="P26" s="54">
        <f t="shared" si="1"/>
        <v>5441</v>
      </c>
      <c r="Q26" s="53">
        <f t="shared" si="2"/>
        <v>2720.5</v>
      </c>
      <c r="R26" s="53">
        <v>200</v>
      </c>
      <c r="S26" s="11"/>
    </row>
    <row r="27" spans="1:19" s="19" customFormat="1" ht="36" x14ac:dyDescent="0.25">
      <c r="A27" s="58">
        <v>24</v>
      </c>
      <c r="B27" s="88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125">
        <v>2000</v>
      </c>
      <c r="O27" s="71">
        <f t="shared" si="0"/>
        <v>8547</v>
      </c>
      <c r="P27" s="53">
        <f t="shared" si="1"/>
        <v>8297</v>
      </c>
      <c r="Q27" s="53">
        <f t="shared" si="2"/>
        <v>4148.5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88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125">
        <v>2000</v>
      </c>
      <c r="O28" s="56">
        <f t="shared" si="0"/>
        <v>8085</v>
      </c>
      <c r="P28" s="53">
        <f t="shared" si="1"/>
        <v>7835</v>
      </c>
      <c r="Q28" s="53">
        <f t="shared" si="2"/>
        <v>3917.5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92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125">
        <v>2000</v>
      </c>
      <c r="O29" s="76">
        <f t="shared" si="0"/>
        <v>8460</v>
      </c>
      <c r="P29" s="53">
        <f t="shared" si="1"/>
        <v>8210</v>
      </c>
      <c r="Q29" s="53">
        <f t="shared" si="2"/>
        <v>4105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234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3">
        <f t="shared" si="2"/>
        <v>2720.5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88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125">
        <v>2000</v>
      </c>
      <c r="O31" s="56">
        <f t="shared" si="0"/>
        <v>8547</v>
      </c>
      <c r="P31" s="53">
        <f t="shared" si="1"/>
        <v>8297</v>
      </c>
      <c r="Q31" s="53">
        <f t="shared" si="2"/>
        <v>4148.5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235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3">
        <f t="shared" si="2"/>
        <v>2720.5</v>
      </c>
      <c r="R32" s="53">
        <v>200</v>
      </c>
      <c r="S32" s="11"/>
    </row>
    <row r="33" spans="1:19" s="19" customFormat="1" x14ac:dyDescent="0.2">
      <c r="A33" s="15">
        <v>30</v>
      </c>
      <c r="B33" s="88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125">
        <v>4000</v>
      </c>
      <c r="O33" s="56">
        <f t="shared" si="0"/>
        <v>12750</v>
      </c>
      <c r="P33" s="53">
        <f t="shared" si="1"/>
        <v>12500</v>
      </c>
      <c r="Q33" s="53">
        <f t="shared" si="2"/>
        <v>6250</v>
      </c>
      <c r="R33" s="53">
        <v>200</v>
      </c>
      <c r="S33" s="20"/>
    </row>
    <row r="34" spans="1:19" s="19" customFormat="1" ht="36" x14ac:dyDescent="0.2">
      <c r="A34" s="15">
        <v>31</v>
      </c>
      <c r="B34" s="93" t="s">
        <v>236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6297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125">
        <v>1800</v>
      </c>
      <c r="O34" s="56">
        <f t="shared" si="0"/>
        <v>8722</v>
      </c>
      <c r="P34" s="53">
        <f t="shared" si="1"/>
        <v>8472</v>
      </c>
      <c r="Q34" s="53">
        <f t="shared" si="2"/>
        <v>4236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125">
        <v>2000</v>
      </c>
      <c r="O35" s="56">
        <f t="shared" si="0"/>
        <v>8460</v>
      </c>
      <c r="P35" s="53">
        <f t="shared" si="1"/>
        <v>8210</v>
      </c>
      <c r="Q35" s="53">
        <f t="shared" si="2"/>
        <v>4105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125">
        <v>2000</v>
      </c>
      <c r="O36" s="56">
        <f t="shared" ref="O36:O67" si="3">SUM(H36:N36)</f>
        <v>8460</v>
      </c>
      <c r="P36" s="53">
        <f t="shared" si="1"/>
        <v>8210</v>
      </c>
      <c r="Q36" s="53">
        <f t="shared" si="2"/>
        <v>4105</v>
      </c>
      <c r="R36" s="53">
        <v>200</v>
      </c>
      <c r="S36" s="20"/>
    </row>
    <row r="37" spans="1:19" s="19" customFormat="1" ht="36" x14ac:dyDescent="0.2">
      <c r="A37" s="15">
        <v>34</v>
      </c>
      <c r="B37" s="91" t="s">
        <v>238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125">
        <v>2000</v>
      </c>
      <c r="O37" s="56">
        <f t="shared" si="3"/>
        <v>8085</v>
      </c>
      <c r="P37" s="53">
        <f t="shared" si="1"/>
        <v>7835</v>
      </c>
      <c r="Q37" s="53">
        <f t="shared" si="2"/>
        <v>3917.5</v>
      </c>
      <c r="R37" s="53">
        <v>200</v>
      </c>
      <c r="S37" s="20"/>
    </row>
    <row r="38" spans="1:19" s="19" customFormat="1" x14ac:dyDescent="0.2">
      <c r="A38" s="15">
        <v>35</v>
      </c>
      <c r="B38" s="91" t="s">
        <v>237</v>
      </c>
      <c r="C38" s="1" t="s">
        <v>19</v>
      </c>
      <c r="D38" s="1" t="s">
        <v>175</v>
      </c>
      <c r="E38" s="23" t="s">
        <v>207</v>
      </c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1"/>
        <v>6825</v>
      </c>
      <c r="Q38" s="53">
        <f t="shared" si="2"/>
        <v>3412.5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94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125">
        <v>1800</v>
      </c>
      <c r="O39" s="56">
        <f t="shared" si="3"/>
        <v>6345</v>
      </c>
      <c r="P39" s="53">
        <f t="shared" si="1"/>
        <v>6095</v>
      </c>
      <c r="Q39" s="53">
        <f t="shared" si="2"/>
        <v>3047.5</v>
      </c>
      <c r="R39" s="53">
        <v>200</v>
      </c>
      <c r="S39" s="20"/>
    </row>
    <row r="40" spans="1:19" s="19" customFormat="1" x14ac:dyDescent="0.25">
      <c r="A40" s="58">
        <v>37</v>
      </c>
      <c r="B40" s="93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125">
        <v>1000</v>
      </c>
      <c r="O40" s="56">
        <f t="shared" si="3"/>
        <v>3131</v>
      </c>
      <c r="P40" s="53">
        <f t="shared" si="1"/>
        <v>2881</v>
      </c>
      <c r="Q40" s="53">
        <f t="shared" si="2"/>
        <v>1440.5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125">
        <v>1000</v>
      </c>
      <c r="O41" s="56">
        <f t="shared" si="3"/>
        <v>2805</v>
      </c>
      <c r="P41" s="53">
        <f t="shared" si="1"/>
        <v>2555</v>
      </c>
      <c r="Q41" s="53">
        <f t="shared" si="2"/>
        <v>1277.5</v>
      </c>
      <c r="R41" s="53">
        <v>200</v>
      </c>
      <c r="S41" s="20"/>
    </row>
    <row r="42" spans="1:19" s="19" customFormat="1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125">
        <v>1000</v>
      </c>
      <c r="O42" s="56">
        <f t="shared" si="3"/>
        <v>2805</v>
      </c>
      <c r="P42" s="53">
        <f t="shared" si="1"/>
        <v>2555</v>
      </c>
      <c r="Q42" s="53">
        <f t="shared" si="2"/>
        <v>1277.5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239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1"/>
        <v>3105</v>
      </c>
      <c r="Q43" s="53">
        <f t="shared" si="2"/>
        <v>1552.5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240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1"/>
        <v>3168</v>
      </c>
      <c r="Q44" s="53">
        <f t="shared" si="2"/>
        <v>1584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242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1"/>
        <v>3168</v>
      </c>
      <c r="Q45" s="53">
        <f t="shared" si="2"/>
        <v>1584</v>
      </c>
      <c r="R45" s="53">
        <v>200</v>
      </c>
      <c r="S45" s="11"/>
    </row>
    <row r="46" spans="1:19" s="14" customFormat="1" x14ac:dyDescent="0.25">
      <c r="A46" s="44">
        <v>43</v>
      </c>
      <c r="B46" s="49" t="s">
        <v>241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1"/>
        <v>3105</v>
      </c>
      <c r="Q46" s="53">
        <f t="shared" si="2"/>
        <v>1552.5</v>
      </c>
      <c r="R46" s="53">
        <v>200</v>
      </c>
      <c r="S46" s="11"/>
    </row>
    <row r="47" spans="1:19" s="19" customFormat="1" ht="24" x14ac:dyDescent="0.25">
      <c r="A47" s="58">
        <v>44</v>
      </c>
      <c r="B47" s="126" t="s">
        <v>243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125">
        <v>1500</v>
      </c>
      <c r="O47" s="56">
        <f t="shared" si="3"/>
        <v>5191</v>
      </c>
      <c r="P47" s="53">
        <f t="shared" si="1"/>
        <v>4941</v>
      </c>
      <c r="Q47" s="53">
        <f t="shared" si="2"/>
        <v>2470.5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125">
        <v>1000</v>
      </c>
      <c r="O48" s="56">
        <f t="shared" si="3"/>
        <v>3345</v>
      </c>
      <c r="P48" s="53">
        <f t="shared" si="1"/>
        <v>3095</v>
      </c>
      <c r="Q48" s="53">
        <f t="shared" si="2"/>
        <v>1547.5</v>
      </c>
      <c r="R48" s="53">
        <v>200</v>
      </c>
      <c r="S48" s="20"/>
    </row>
    <row r="49" spans="1:19" s="19" customFormat="1" ht="24" x14ac:dyDescent="0.2">
      <c r="A49" s="15">
        <v>46</v>
      </c>
      <c r="B49" s="91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125">
        <v>1500</v>
      </c>
      <c r="O49" s="56">
        <f t="shared" si="3"/>
        <v>5191</v>
      </c>
      <c r="P49" s="53">
        <f t="shared" si="1"/>
        <v>4941</v>
      </c>
      <c r="Q49" s="53">
        <f t="shared" si="2"/>
        <v>2470.5</v>
      </c>
      <c r="R49" s="53">
        <v>200</v>
      </c>
      <c r="S49" s="20"/>
    </row>
    <row r="50" spans="1:19" s="19" customFormat="1" x14ac:dyDescent="0.2">
      <c r="A50" s="15">
        <v>47</v>
      </c>
      <c r="B50" s="8" t="s">
        <v>244</v>
      </c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77">
        <f t="shared" si="3"/>
        <v>10250</v>
      </c>
      <c r="P50" s="53">
        <f t="shared" si="1"/>
        <v>10000</v>
      </c>
      <c r="Q50" s="53">
        <f t="shared" si="2"/>
        <v>5000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245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2000</v>
      </c>
      <c r="O51" s="33">
        <f t="shared" si="3"/>
        <v>8922</v>
      </c>
      <c r="P51" s="54">
        <f t="shared" si="1"/>
        <v>8672</v>
      </c>
      <c r="Q51" s="53">
        <f t="shared" si="2"/>
        <v>4336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246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2000</v>
      </c>
      <c r="O52" s="36">
        <f t="shared" si="3"/>
        <v>8922</v>
      </c>
      <c r="P52" s="54">
        <f t="shared" si="1"/>
        <v>8672</v>
      </c>
      <c r="Q52" s="53">
        <f t="shared" si="2"/>
        <v>4336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si="1"/>
        <v>10375</v>
      </c>
      <c r="Q53" s="53">
        <f t="shared" si="2"/>
        <v>5187.5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125">
        <v>2000</v>
      </c>
      <c r="O54" s="34">
        <f t="shared" si="3"/>
        <v>8922</v>
      </c>
      <c r="P54" s="53">
        <f t="shared" si="1"/>
        <v>8672</v>
      </c>
      <c r="Q54" s="53">
        <f t="shared" si="2"/>
        <v>4336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125">
        <v>1800</v>
      </c>
      <c r="O55" s="70">
        <f t="shared" si="3"/>
        <v>8722</v>
      </c>
      <c r="P55" s="53">
        <f t="shared" si="1"/>
        <v>8472</v>
      </c>
      <c r="Q55" s="53">
        <f t="shared" si="2"/>
        <v>4236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68">
        <f t="shared" si="3"/>
        <v>3531</v>
      </c>
      <c r="P56" s="53">
        <f t="shared" si="1"/>
        <v>3281</v>
      </c>
      <c r="Q56" s="53">
        <f t="shared" si="2"/>
        <v>1640.5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72">
        <f t="shared" si="3"/>
        <v>3531</v>
      </c>
      <c r="P57" s="53">
        <f t="shared" si="1"/>
        <v>3281</v>
      </c>
      <c r="Q57" s="53">
        <f t="shared" si="2"/>
        <v>1640.5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247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127">
        <v>2000</v>
      </c>
      <c r="O58" s="73">
        <f t="shared" si="3"/>
        <v>8922</v>
      </c>
      <c r="P58" s="54">
        <f t="shared" si="1"/>
        <v>8672</v>
      </c>
      <c r="Q58" s="53">
        <f t="shared" si="2"/>
        <v>4336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77">
        <f t="shared" si="3"/>
        <v>10625</v>
      </c>
      <c r="P59" s="53">
        <f t="shared" si="1"/>
        <v>10375</v>
      </c>
      <c r="Q59" s="53">
        <f t="shared" si="2"/>
        <v>5187.5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125">
        <v>1800</v>
      </c>
      <c r="O60" s="70">
        <f t="shared" si="3"/>
        <v>8722</v>
      </c>
      <c r="P60" s="53">
        <f t="shared" si="1"/>
        <v>8472</v>
      </c>
      <c r="Q60" s="53">
        <f t="shared" si="2"/>
        <v>4236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68">
        <f t="shared" si="3"/>
        <v>3531</v>
      </c>
      <c r="P61" s="53">
        <f t="shared" si="1"/>
        <v>3281</v>
      </c>
      <c r="Q61" s="53">
        <f t="shared" si="2"/>
        <v>1640.5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125">
        <v>1800</v>
      </c>
      <c r="O62" s="34">
        <f t="shared" si="3"/>
        <v>8722</v>
      </c>
      <c r="P62" s="53">
        <f t="shared" si="1"/>
        <v>8472</v>
      </c>
      <c r="Q62" s="53">
        <f t="shared" si="2"/>
        <v>4236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72">
        <f t="shared" si="3"/>
        <v>3531</v>
      </c>
      <c r="P63" s="53">
        <f t="shared" si="1"/>
        <v>3281</v>
      </c>
      <c r="Q63" s="53">
        <f t="shared" si="2"/>
        <v>1640.5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248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127">
        <v>2000</v>
      </c>
      <c r="O64" s="73">
        <f t="shared" si="3"/>
        <v>8922</v>
      </c>
      <c r="P64" s="54">
        <f t="shared" si="1"/>
        <v>8672</v>
      </c>
      <c r="Q64" s="53">
        <f t="shared" si="2"/>
        <v>4336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249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77">
        <f t="shared" si="3"/>
        <v>10250</v>
      </c>
      <c r="P65" s="53">
        <f t="shared" si="1"/>
        <v>10000</v>
      </c>
      <c r="Q65" s="53">
        <f t="shared" si="2"/>
        <v>5000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20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125">
        <v>2000</v>
      </c>
      <c r="O66" s="34">
        <f t="shared" si="3"/>
        <v>8922</v>
      </c>
      <c r="P66" s="53">
        <f t="shared" si="1"/>
        <v>8672</v>
      </c>
      <c r="Q66" s="53">
        <f t="shared" si="2"/>
        <v>4336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125">
        <v>1800</v>
      </c>
      <c r="O67" s="70">
        <f t="shared" si="3"/>
        <v>8722</v>
      </c>
      <c r="P67" s="53">
        <f t="shared" si="1"/>
        <v>8472</v>
      </c>
      <c r="Q67" s="53">
        <f t="shared" si="2"/>
        <v>4236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250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125">
        <v>2000</v>
      </c>
      <c r="O68" s="73">
        <f t="shared" ref="O68:O90" si="4">SUM(H68:N68)</f>
        <v>8922</v>
      </c>
      <c r="P68" s="54">
        <f t="shared" si="1"/>
        <v>8672</v>
      </c>
      <c r="Q68" s="53">
        <f t="shared" si="2"/>
        <v>4336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251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77">
        <f t="shared" si="4"/>
        <v>10625</v>
      </c>
      <c r="P69" s="53">
        <f t="shared" ref="P69:P90" si="5">O69-250</f>
        <v>10375</v>
      </c>
      <c r="Q69" s="53">
        <f t="shared" ref="Q69:Q90" si="6">(O69-250)/2</f>
        <v>5187.5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20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125">
        <v>2000</v>
      </c>
      <c r="O70" s="34">
        <f t="shared" si="4"/>
        <v>8922</v>
      </c>
      <c r="P70" s="53">
        <f t="shared" si="5"/>
        <v>8672</v>
      </c>
      <c r="Q70" s="53">
        <f t="shared" si="6"/>
        <v>4336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252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125">
        <v>1800</v>
      </c>
      <c r="O71" s="70">
        <f t="shared" si="4"/>
        <v>8722</v>
      </c>
      <c r="P71" s="53">
        <f t="shared" si="5"/>
        <v>8472</v>
      </c>
      <c r="Q71" s="53">
        <f t="shared" si="6"/>
        <v>4236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253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125">
        <v>2000</v>
      </c>
      <c r="O72" s="73">
        <f t="shared" si="4"/>
        <v>8922</v>
      </c>
      <c r="P72" s="54">
        <f t="shared" si="5"/>
        <v>8672</v>
      </c>
      <c r="Q72" s="53">
        <f t="shared" si="6"/>
        <v>4336</v>
      </c>
      <c r="R72" s="53">
        <v>200</v>
      </c>
      <c r="S72" s="11"/>
    </row>
    <row r="73" spans="1:19" s="19" customFormat="1" x14ac:dyDescent="0.2">
      <c r="A73" s="15">
        <v>70</v>
      </c>
      <c r="B73" s="2" t="s">
        <v>20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77">
        <f t="shared" si="4"/>
        <v>10625</v>
      </c>
      <c r="P73" s="53">
        <f t="shared" si="5"/>
        <v>10375</v>
      </c>
      <c r="Q73" s="53">
        <f t="shared" si="6"/>
        <v>5187.5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125">
        <v>1800</v>
      </c>
      <c r="O74" s="34">
        <f t="shared" si="4"/>
        <v>8722</v>
      </c>
      <c r="P74" s="53">
        <f t="shared" si="5"/>
        <v>8472</v>
      </c>
      <c r="Q74" s="53">
        <f t="shared" si="6"/>
        <v>4236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125">
        <v>1800</v>
      </c>
      <c r="O75" s="70">
        <f t="shared" si="4"/>
        <v>8722</v>
      </c>
      <c r="P75" s="53">
        <f t="shared" si="5"/>
        <v>8472</v>
      </c>
      <c r="Q75" s="53">
        <f t="shared" si="6"/>
        <v>4236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77">
        <f t="shared" si="4"/>
        <v>10250</v>
      </c>
      <c r="P76" s="53">
        <f t="shared" si="5"/>
        <v>10000</v>
      </c>
      <c r="Q76" s="53">
        <f t="shared" si="6"/>
        <v>5000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254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125">
        <v>2000</v>
      </c>
      <c r="O77" s="33">
        <f t="shared" si="4"/>
        <v>8922</v>
      </c>
      <c r="P77" s="54">
        <f t="shared" si="5"/>
        <v>8672</v>
      </c>
      <c r="Q77" s="53">
        <f t="shared" si="6"/>
        <v>4336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255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125">
        <v>2000</v>
      </c>
      <c r="O78" s="36">
        <f t="shared" si="4"/>
        <v>8922</v>
      </c>
      <c r="P78" s="54">
        <f t="shared" si="5"/>
        <v>8672</v>
      </c>
      <c r="Q78" s="53">
        <f t="shared" si="6"/>
        <v>4336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77">
        <f t="shared" si="4"/>
        <v>10625</v>
      </c>
      <c r="P79" s="53">
        <f t="shared" si="5"/>
        <v>10375</v>
      </c>
      <c r="Q79" s="53">
        <f t="shared" si="6"/>
        <v>5187.5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256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125">
        <v>2000</v>
      </c>
      <c r="O80" s="33">
        <f t="shared" si="4"/>
        <v>8922</v>
      </c>
      <c r="P80" s="54">
        <f t="shared" si="5"/>
        <v>8672</v>
      </c>
      <c r="Q80" s="53">
        <f t="shared" si="6"/>
        <v>4336</v>
      </c>
      <c r="R80" s="53">
        <v>200</v>
      </c>
      <c r="S80" s="11"/>
    </row>
    <row r="81" spans="1:22" s="14" customFormat="1" ht="24.75" x14ac:dyDescent="0.25">
      <c r="A81" s="44">
        <v>78</v>
      </c>
      <c r="B81" s="49" t="s">
        <v>257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125">
        <v>2000</v>
      </c>
      <c r="O81" s="36">
        <f t="shared" si="4"/>
        <v>8922</v>
      </c>
      <c r="P81" s="54">
        <f t="shared" si="5"/>
        <v>8672</v>
      </c>
      <c r="Q81" s="53">
        <f t="shared" si="6"/>
        <v>4336</v>
      </c>
      <c r="R81" s="53">
        <v>200</v>
      </c>
      <c r="S81" s="11"/>
    </row>
    <row r="82" spans="1:22" s="19" customFormat="1" x14ac:dyDescent="0.2">
      <c r="A82" s="15">
        <v>79</v>
      </c>
      <c r="B82" s="2" t="s">
        <v>258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77">
        <f t="shared" si="4"/>
        <v>10250</v>
      </c>
      <c r="P82" s="53">
        <f t="shared" si="5"/>
        <v>10000</v>
      </c>
      <c r="Q82" s="53">
        <f t="shared" si="6"/>
        <v>5000</v>
      </c>
      <c r="R82" s="53">
        <v>200</v>
      </c>
      <c r="S82" s="20"/>
    </row>
    <row r="83" spans="1:22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125">
        <v>1800</v>
      </c>
      <c r="O83" s="70">
        <f t="shared" si="4"/>
        <v>8722</v>
      </c>
      <c r="P83" s="53">
        <f t="shared" si="5"/>
        <v>8472</v>
      </c>
      <c r="Q83" s="53">
        <f t="shared" si="6"/>
        <v>4236</v>
      </c>
      <c r="R83" s="53">
        <v>200</v>
      </c>
      <c r="S83" s="20"/>
    </row>
    <row r="84" spans="1:22" s="14" customFormat="1" ht="24.75" x14ac:dyDescent="0.25">
      <c r="A84" s="59">
        <v>81</v>
      </c>
      <c r="B84" s="49" t="s">
        <v>259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125">
        <v>2000</v>
      </c>
      <c r="O84" s="33">
        <f t="shared" si="4"/>
        <v>8922</v>
      </c>
      <c r="P84" s="54">
        <f t="shared" si="5"/>
        <v>8672</v>
      </c>
      <c r="Q84" s="53">
        <f t="shared" si="6"/>
        <v>4336</v>
      </c>
      <c r="R84" s="53">
        <v>200</v>
      </c>
      <c r="S84" s="11"/>
    </row>
    <row r="85" spans="1:22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77">
        <f t="shared" si="4"/>
        <v>10625</v>
      </c>
      <c r="P85" s="53">
        <f t="shared" si="5"/>
        <v>10375</v>
      </c>
      <c r="Q85" s="53">
        <f t="shared" si="6"/>
        <v>5187.5</v>
      </c>
      <c r="R85" s="53">
        <v>200</v>
      </c>
      <c r="S85" s="20"/>
    </row>
    <row r="86" spans="1:22" s="19" customFormat="1" ht="33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125">
        <v>1800</v>
      </c>
      <c r="O86" s="70">
        <f t="shared" si="4"/>
        <v>8722</v>
      </c>
      <c r="P86" s="53">
        <f t="shared" si="5"/>
        <v>8472</v>
      </c>
      <c r="Q86" s="53">
        <f t="shared" si="6"/>
        <v>4236</v>
      </c>
      <c r="R86" s="53">
        <v>200</v>
      </c>
      <c r="S86" s="20"/>
    </row>
    <row r="87" spans="1:22" s="14" customFormat="1" ht="24.75" x14ac:dyDescent="0.25">
      <c r="A87" s="59">
        <v>84</v>
      </c>
      <c r="B87" s="49" t="s">
        <v>260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125">
        <v>2000</v>
      </c>
      <c r="O87" s="33">
        <f t="shared" si="4"/>
        <v>8922</v>
      </c>
      <c r="P87" s="54">
        <f t="shared" si="5"/>
        <v>8672</v>
      </c>
      <c r="Q87" s="53">
        <f t="shared" si="6"/>
        <v>4336</v>
      </c>
      <c r="R87" s="53">
        <v>200</v>
      </c>
      <c r="S87" s="11"/>
    </row>
    <row r="88" spans="1:22" s="19" customFormat="1" x14ac:dyDescent="0.25">
      <c r="A88" s="58">
        <v>85</v>
      </c>
      <c r="B88" s="10" t="s">
        <v>20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77">
        <f t="shared" si="4"/>
        <v>10250</v>
      </c>
      <c r="P88" s="53">
        <f t="shared" si="5"/>
        <v>10000</v>
      </c>
      <c r="Q88" s="53">
        <f t="shared" si="6"/>
        <v>5000</v>
      </c>
      <c r="R88" s="53">
        <v>200</v>
      </c>
      <c r="S88" s="20"/>
    </row>
    <row r="89" spans="1:22" s="14" customFormat="1" ht="24.75" x14ac:dyDescent="0.25">
      <c r="A89" s="44">
        <v>86</v>
      </c>
      <c r="B89" s="49" t="s">
        <v>261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125">
        <v>2000</v>
      </c>
      <c r="O89" s="33">
        <f t="shared" si="4"/>
        <v>8922</v>
      </c>
      <c r="P89" s="54">
        <f t="shared" si="5"/>
        <v>8672</v>
      </c>
      <c r="Q89" s="53">
        <f t="shared" si="6"/>
        <v>4336</v>
      </c>
      <c r="R89" s="53">
        <v>200</v>
      </c>
      <c r="S89" s="11"/>
    </row>
    <row r="90" spans="1:22" s="14" customFormat="1" ht="24.75" x14ac:dyDescent="0.25">
      <c r="A90" s="44">
        <v>87</v>
      </c>
      <c r="B90" s="49" t="s">
        <v>262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125">
        <v>2000</v>
      </c>
      <c r="O90" s="36">
        <f t="shared" si="4"/>
        <v>8922</v>
      </c>
      <c r="P90" s="54">
        <f t="shared" si="5"/>
        <v>8672</v>
      </c>
      <c r="Q90" s="53">
        <f t="shared" si="6"/>
        <v>4336</v>
      </c>
      <c r="R90" s="53">
        <v>200</v>
      </c>
      <c r="S90" s="11"/>
    </row>
    <row r="91" spans="1:22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>SUM(H4:H90)</f>
        <v>445274</v>
      </c>
      <c r="I91" s="33">
        <f>SUM(I4:I90)</f>
        <v>21750</v>
      </c>
      <c r="J91" s="33">
        <f t="shared" ref="J91:R91" si="7">SUM(J4:J90)</f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174300</v>
      </c>
      <c r="O91" s="33">
        <f t="shared" si="7"/>
        <v>689919</v>
      </c>
      <c r="P91" s="33">
        <f t="shared" si="7"/>
        <v>668169</v>
      </c>
      <c r="Q91" s="33">
        <f t="shared" si="7"/>
        <v>334084.5</v>
      </c>
      <c r="R91" s="33">
        <f t="shared" si="7"/>
        <v>17400</v>
      </c>
      <c r="S91" s="42"/>
    </row>
    <row r="92" spans="1:22" x14ac:dyDescent="0.25">
      <c r="H92" s="64">
        <f t="shared" ref="H92:N92" si="8">H91*12</f>
        <v>5343288</v>
      </c>
      <c r="I92" s="64">
        <f t="shared" si="8"/>
        <v>261000</v>
      </c>
      <c r="J92" s="64">
        <f t="shared" si="8"/>
        <v>220500</v>
      </c>
      <c r="K92" s="64">
        <f t="shared" si="8"/>
        <v>282000</v>
      </c>
      <c r="L92" s="64">
        <f t="shared" si="8"/>
        <v>840</v>
      </c>
      <c r="M92" s="64">
        <f t="shared" si="8"/>
        <v>79800</v>
      </c>
      <c r="N92" s="64">
        <f t="shared" si="8"/>
        <v>2091600</v>
      </c>
      <c r="O92" s="63">
        <f>O91*12</f>
        <v>8279028</v>
      </c>
      <c r="P92" s="64">
        <f>P91</f>
        <v>668169</v>
      </c>
      <c r="Q92" s="64">
        <f>Q91</f>
        <v>334084.5</v>
      </c>
      <c r="R92" s="64">
        <f>R91</f>
        <v>17400</v>
      </c>
      <c r="S92" s="65">
        <f>O92+P92+Q92+R92</f>
        <v>9298681.5</v>
      </c>
    </row>
    <row r="93" spans="1:22" x14ac:dyDescent="0.25">
      <c r="K93" s="79"/>
      <c r="L93" s="79"/>
      <c r="M93" s="79"/>
      <c r="N93" s="79"/>
      <c r="O93" s="63"/>
      <c r="P93" s="64"/>
      <c r="Q93" s="64"/>
      <c r="R93" s="64"/>
      <c r="S93" s="65">
        <v>7907664</v>
      </c>
      <c r="T93" s="65">
        <f>S92-S93</f>
        <v>1391017.5</v>
      </c>
      <c r="U93" s="128">
        <f>1484051+499634+13651</f>
        <v>1997336</v>
      </c>
      <c r="V93" s="129">
        <f>U93-T93</f>
        <v>606318.5</v>
      </c>
    </row>
    <row r="94" spans="1:22" x14ac:dyDescent="0.25">
      <c r="A94" s="85"/>
      <c r="B94" s="85"/>
      <c r="C94" s="85" t="s">
        <v>191</v>
      </c>
      <c r="D94" s="85" t="s">
        <v>208</v>
      </c>
      <c r="E94" s="85" t="s">
        <v>192</v>
      </c>
      <c r="F94" s="85" t="s">
        <v>193</v>
      </c>
      <c r="G94" s="85" t="s">
        <v>209</v>
      </c>
      <c r="H94" s="85" t="s">
        <v>174</v>
      </c>
      <c r="N94" s="64">
        <f>+N92+M92+L92+K92+J92+I92+H92</f>
        <v>8279028</v>
      </c>
      <c r="S94" s="65"/>
    </row>
    <row r="95" spans="1:22" x14ac:dyDescent="0.25">
      <c r="A95" s="80">
        <v>36</v>
      </c>
      <c r="B95" s="80" t="s">
        <v>204</v>
      </c>
      <c r="C95" s="81">
        <f>O4+O5+O7+O8+O9+O10+O11+O12+O13+O14+O15+O16+O21+O23+O24+O28+O30+O31+O32+O33+O34+O35+O36+O37+O38+O39+O40+O41+O42+O43+O44+O45+O46+O47+O48+O49</f>
        <v>248108</v>
      </c>
      <c r="D95" s="81">
        <f t="shared" ref="D95:D107" si="9">C95*12</f>
        <v>2977296</v>
      </c>
      <c r="E95" s="81">
        <f>P4+P5+P7+P8+P9+P10+P11+P12+P13+P14+P15+P16+P21+P23+P24+P28+P30+P31+P32+P33+P34+P35+P36+P37+P38+P39+P40+P41+P42+P43+P44+P45+P46+P47+P48+P49</f>
        <v>239108</v>
      </c>
      <c r="F95" s="81">
        <f t="shared" ref="F95:F107" si="10">E95</f>
        <v>239108</v>
      </c>
      <c r="G95" s="81">
        <f>200*36</f>
        <v>7200</v>
      </c>
      <c r="H95" s="81">
        <f t="shared" ref="H95:H107" si="11">SUM(D95:G95)</f>
        <v>3462712</v>
      </c>
      <c r="N95" s="64"/>
    </row>
    <row r="96" spans="1:22" x14ac:dyDescent="0.25">
      <c r="A96" s="80">
        <v>11</v>
      </c>
      <c r="B96" s="80" t="s">
        <v>205</v>
      </c>
      <c r="C96" s="81">
        <f>O50+O53+O59+O65+O69+O73+O76+O79+O82+O85+O88</f>
        <v>115000</v>
      </c>
      <c r="D96" s="81">
        <f t="shared" si="9"/>
        <v>1380000</v>
      </c>
      <c r="E96" s="81">
        <f>P50+P53+P59+P65+P69+P73+P76+P79+P82+P85+P88</f>
        <v>112250</v>
      </c>
      <c r="F96" s="81">
        <f t="shared" si="10"/>
        <v>112250</v>
      </c>
      <c r="G96" s="81">
        <f>200*11</f>
        <v>2200</v>
      </c>
      <c r="H96" s="81">
        <f t="shared" si="11"/>
        <v>1606700</v>
      </c>
    </row>
    <row r="97" spans="1:19" s="32" customFormat="1" x14ac:dyDescent="0.25">
      <c r="A97" s="80">
        <v>12</v>
      </c>
      <c r="B97" s="82" t="s">
        <v>206</v>
      </c>
      <c r="C97" s="81">
        <f>O17+O51+O54+O62+O66+O70+O74+O77+O80+O84+O87+O89</f>
        <v>108292</v>
      </c>
      <c r="D97" s="81">
        <f t="shared" si="9"/>
        <v>1299504</v>
      </c>
      <c r="E97" s="81">
        <f>P17+P51+P54+P62+P66+P70+P74+P77+P80+P84+P87+P89</f>
        <v>105292</v>
      </c>
      <c r="F97" s="81">
        <f t="shared" si="10"/>
        <v>105292</v>
      </c>
      <c r="G97" s="81">
        <f>R17+R51+R54+R62+R66+R70+R74+R77+R80+R84+R87+R89</f>
        <v>2400</v>
      </c>
      <c r="H97" s="81">
        <f t="shared" si="11"/>
        <v>1512488</v>
      </c>
      <c r="O97" s="55"/>
      <c r="S97" s="16"/>
    </row>
    <row r="98" spans="1:19" s="32" customFormat="1" x14ac:dyDescent="0.25">
      <c r="A98" s="80">
        <v>1</v>
      </c>
      <c r="B98" s="80" t="s">
        <v>194</v>
      </c>
      <c r="C98" s="81">
        <f>O19</f>
        <v>8722</v>
      </c>
      <c r="D98" s="81">
        <f t="shared" si="9"/>
        <v>104664</v>
      </c>
      <c r="E98" s="81">
        <f>P19</f>
        <v>8472</v>
      </c>
      <c r="F98" s="81">
        <f t="shared" si="10"/>
        <v>8472</v>
      </c>
      <c r="G98" s="81">
        <v>200</v>
      </c>
      <c r="H98" s="81">
        <f t="shared" si="11"/>
        <v>121808</v>
      </c>
      <c r="O98" s="55"/>
      <c r="S98" s="16"/>
    </row>
    <row r="99" spans="1:19" s="32" customFormat="1" x14ac:dyDescent="0.25">
      <c r="A99" s="80">
        <v>1</v>
      </c>
      <c r="B99" s="80" t="s">
        <v>195</v>
      </c>
      <c r="C99" s="81">
        <f>O6</f>
        <v>8922</v>
      </c>
      <c r="D99" s="81">
        <f t="shared" si="9"/>
        <v>107064</v>
      </c>
      <c r="E99" s="81">
        <f>P6</f>
        <v>8672</v>
      </c>
      <c r="F99" s="81">
        <f t="shared" si="10"/>
        <v>8672</v>
      </c>
      <c r="G99" s="81">
        <v>200</v>
      </c>
      <c r="H99" s="81">
        <f t="shared" si="11"/>
        <v>124608</v>
      </c>
      <c r="O99" s="55"/>
      <c r="S99" s="16"/>
    </row>
    <row r="100" spans="1:19" s="32" customFormat="1" x14ac:dyDescent="0.25">
      <c r="A100" s="80">
        <v>3</v>
      </c>
      <c r="B100" s="80" t="s">
        <v>196</v>
      </c>
      <c r="C100" s="81">
        <f>O18+O56+O61</f>
        <v>10753</v>
      </c>
      <c r="D100" s="81">
        <f t="shared" si="9"/>
        <v>129036</v>
      </c>
      <c r="E100" s="81">
        <f>P18+P56+P61</f>
        <v>10003</v>
      </c>
      <c r="F100" s="81">
        <f t="shared" si="10"/>
        <v>10003</v>
      </c>
      <c r="G100" s="81">
        <f>R18+R56+R61</f>
        <v>600</v>
      </c>
      <c r="H100" s="81">
        <f t="shared" si="11"/>
        <v>149642</v>
      </c>
      <c r="O100" s="55"/>
      <c r="S100" s="16"/>
    </row>
    <row r="101" spans="1:19" s="32" customFormat="1" x14ac:dyDescent="0.25">
      <c r="A101" s="80">
        <v>12</v>
      </c>
      <c r="B101" s="80" t="s">
        <v>197</v>
      </c>
      <c r="C101" s="81">
        <f>O20+O52+O55+O60+O67+O71+O75+O78+O81+O83+O86+O90</f>
        <v>107292</v>
      </c>
      <c r="D101" s="81">
        <f t="shared" si="9"/>
        <v>1287504</v>
      </c>
      <c r="E101" s="81">
        <f>P20+P52+P55+P60+P67+P71+P75+P78+P81+P83+P86+P90</f>
        <v>104292</v>
      </c>
      <c r="F101" s="81">
        <f t="shared" si="10"/>
        <v>104292</v>
      </c>
      <c r="G101" s="81">
        <f>R20+R52+R55+R60+R67+R71+R75+R78+R81+R83+R86+R90</f>
        <v>2400</v>
      </c>
      <c r="H101" s="81">
        <f t="shared" si="11"/>
        <v>1498488</v>
      </c>
      <c r="O101" s="55"/>
      <c r="S101" s="16"/>
    </row>
    <row r="102" spans="1:19" s="32" customFormat="1" x14ac:dyDescent="0.25">
      <c r="A102" s="80">
        <v>2</v>
      </c>
      <c r="B102" s="80" t="s">
        <v>198</v>
      </c>
      <c r="C102" s="81">
        <f>O57+O63</f>
        <v>7062</v>
      </c>
      <c r="D102" s="81">
        <f t="shared" si="9"/>
        <v>84744</v>
      </c>
      <c r="E102" s="81">
        <f>P57+P63</f>
        <v>6562</v>
      </c>
      <c r="F102" s="81">
        <f t="shared" si="10"/>
        <v>6562</v>
      </c>
      <c r="G102" s="81">
        <v>400</v>
      </c>
      <c r="H102" s="81">
        <f t="shared" si="11"/>
        <v>98268</v>
      </c>
      <c r="O102" s="55"/>
      <c r="S102" s="16"/>
    </row>
    <row r="103" spans="1:19" s="32" customFormat="1" x14ac:dyDescent="0.25">
      <c r="A103" s="80">
        <v>5</v>
      </c>
      <c r="B103" s="80" t="s">
        <v>199</v>
      </c>
      <c r="C103" s="81">
        <f>O22+O58+O64+O68+O72</f>
        <v>44610</v>
      </c>
      <c r="D103" s="81">
        <f t="shared" si="9"/>
        <v>535320</v>
      </c>
      <c r="E103" s="81">
        <f>P22+P58+P64+P68+P72</f>
        <v>43360</v>
      </c>
      <c r="F103" s="81">
        <f t="shared" si="10"/>
        <v>43360</v>
      </c>
      <c r="G103" s="81">
        <f>R22+R58+R64+R68+R72</f>
        <v>1000</v>
      </c>
      <c r="H103" s="81">
        <f t="shared" si="11"/>
        <v>623040</v>
      </c>
      <c r="O103" s="55"/>
      <c r="S103" s="16"/>
    </row>
    <row r="104" spans="1:19" s="32" customFormat="1" x14ac:dyDescent="0.25">
      <c r="A104" s="80">
        <v>1</v>
      </c>
      <c r="B104" s="80" t="s">
        <v>200</v>
      </c>
      <c r="C104" s="81">
        <f>O25</f>
        <v>8460</v>
      </c>
      <c r="D104" s="81">
        <f t="shared" si="9"/>
        <v>101520</v>
      </c>
      <c r="E104" s="81">
        <f>P25</f>
        <v>8210</v>
      </c>
      <c r="F104" s="81">
        <f t="shared" si="10"/>
        <v>8210</v>
      </c>
      <c r="G104" s="81">
        <v>200</v>
      </c>
      <c r="H104" s="81">
        <f t="shared" si="11"/>
        <v>118140</v>
      </c>
      <c r="O104" s="55"/>
      <c r="S104" s="16"/>
    </row>
    <row r="105" spans="1:19" s="32" customFormat="1" x14ac:dyDescent="0.25">
      <c r="A105" s="80">
        <v>1</v>
      </c>
      <c r="B105" s="80" t="s">
        <v>201</v>
      </c>
      <c r="C105" s="81">
        <f>O26</f>
        <v>5691</v>
      </c>
      <c r="D105" s="81">
        <f t="shared" si="9"/>
        <v>68292</v>
      </c>
      <c r="E105" s="81">
        <f>P26</f>
        <v>5441</v>
      </c>
      <c r="F105" s="81">
        <f t="shared" si="10"/>
        <v>5441</v>
      </c>
      <c r="G105" s="81">
        <v>200</v>
      </c>
      <c r="H105" s="81">
        <f t="shared" si="11"/>
        <v>79374</v>
      </c>
      <c r="O105" s="55"/>
      <c r="S105" s="16"/>
    </row>
    <row r="106" spans="1:19" s="32" customFormat="1" x14ac:dyDescent="0.25">
      <c r="A106" s="80">
        <v>1</v>
      </c>
      <c r="B106" s="80" t="s">
        <v>202</v>
      </c>
      <c r="C106" s="81">
        <f>O27</f>
        <v>8547</v>
      </c>
      <c r="D106" s="81">
        <f t="shared" si="9"/>
        <v>102564</v>
      </c>
      <c r="E106" s="81">
        <f>P27</f>
        <v>8297</v>
      </c>
      <c r="F106" s="81">
        <f t="shared" si="10"/>
        <v>8297</v>
      </c>
      <c r="G106" s="81">
        <v>200</v>
      </c>
      <c r="H106" s="81">
        <f t="shared" si="11"/>
        <v>119358</v>
      </c>
      <c r="O106" s="55"/>
      <c r="S106" s="16"/>
    </row>
    <row r="107" spans="1:19" s="32" customFormat="1" x14ac:dyDescent="0.25">
      <c r="A107" s="80">
        <v>1</v>
      </c>
      <c r="B107" s="80" t="s">
        <v>203</v>
      </c>
      <c r="C107" s="81">
        <f>O29</f>
        <v>8460</v>
      </c>
      <c r="D107" s="81">
        <f t="shared" si="9"/>
        <v>101520</v>
      </c>
      <c r="E107" s="81">
        <f>P29</f>
        <v>8210</v>
      </c>
      <c r="F107" s="81">
        <f t="shared" si="10"/>
        <v>8210</v>
      </c>
      <c r="G107" s="81">
        <v>200</v>
      </c>
      <c r="H107" s="81">
        <f t="shared" si="11"/>
        <v>118140</v>
      </c>
      <c r="O107" s="55"/>
      <c r="S107" s="16"/>
    </row>
    <row r="108" spans="1:19" s="32" customFormat="1" x14ac:dyDescent="0.25">
      <c r="A108" s="83">
        <f>SUM(A95:A107)</f>
        <v>87</v>
      </c>
      <c r="B108" s="83" t="s">
        <v>174</v>
      </c>
      <c r="C108" s="84">
        <f t="shared" ref="C108:H108" si="12">SUM(C95:C107)</f>
        <v>689919</v>
      </c>
      <c r="D108" s="84">
        <f t="shared" si="12"/>
        <v>8279028</v>
      </c>
      <c r="E108" s="84">
        <f t="shared" si="12"/>
        <v>668169</v>
      </c>
      <c r="F108" s="84">
        <f t="shared" si="12"/>
        <v>668169</v>
      </c>
      <c r="G108" s="84">
        <f t="shared" si="12"/>
        <v>17400</v>
      </c>
      <c r="H108" s="84">
        <f t="shared" si="12"/>
        <v>9632766</v>
      </c>
      <c r="O108" s="55"/>
      <c r="S108" s="16"/>
    </row>
    <row r="110" spans="1:19" x14ac:dyDescent="0.25">
      <c r="H110" s="64"/>
    </row>
    <row r="113" spans="6:18" x14ac:dyDescent="0.15">
      <c r="F113" s="69"/>
    </row>
    <row r="114" spans="6:18" x14ac:dyDescent="0.15">
      <c r="F114" s="69"/>
    </row>
    <row r="122" spans="6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6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6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6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6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6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6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</sheetData>
  <mergeCells count="20"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zoomScale="98" zoomScaleNormal="98" workbookViewId="0">
      <pane xSplit="6" ySplit="5" topLeftCell="G39" activePane="bottomRight" state="frozen"/>
      <selection pane="topRight" activeCell="G1" sqref="G1"/>
      <selection pane="bottomLeft" activeCell="A6" sqref="A6"/>
      <selection pane="bottomRight" activeCell="Y16" sqref="Y16"/>
    </sheetView>
  </sheetViews>
  <sheetFormatPr baseColWidth="10" defaultColWidth="10.85546875" defaultRowHeight="15" x14ac:dyDescent="0.25"/>
  <cols>
    <col min="1" max="1" width="6.7109375" style="16" customWidth="1"/>
    <col min="2" max="2" width="11" style="16" hidden="1" customWidth="1"/>
    <col min="3" max="4" width="17.140625" style="16" hidden="1" customWidth="1"/>
    <col min="5" max="5" width="16" style="16" hidden="1" customWidth="1"/>
    <col min="6" max="6" width="15.42578125" style="16" customWidth="1"/>
    <col min="7" max="7" width="13" style="38" customWidth="1"/>
    <col min="8" max="8" width="8.140625" style="38" customWidth="1"/>
    <col min="9" max="9" width="18.28515625" style="32" hidden="1" customWidth="1"/>
    <col min="10" max="10" width="16" style="32" customWidth="1"/>
    <col min="11" max="13" width="9.7109375" style="32" hidden="1" customWidth="1"/>
    <col min="14" max="14" width="9.7109375" style="32" customWidth="1"/>
    <col min="15" max="15" width="9.140625" style="32" hidden="1" customWidth="1"/>
    <col min="16" max="16" width="11" style="32" customWidth="1"/>
    <col min="17" max="17" width="8" style="32" hidden="1" customWidth="1"/>
    <col min="18" max="18" width="8" style="32" customWidth="1"/>
    <col min="19" max="19" width="11.42578125" style="32" hidden="1" customWidth="1"/>
    <col min="20" max="20" width="11.140625" style="32" customWidth="1"/>
    <col min="21" max="21" width="14.140625" style="55" hidden="1" customWidth="1"/>
    <col min="22" max="22" width="11.85546875" style="32" customWidth="1"/>
    <col min="23" max="23" width="12.85546875" style="32" customWidth="1"/>
    <col min="24" max="24" width="10.5703125" style="32" customWidth="1"/>
    <col min="25" max="25" width="17" style="16" customWidth="1"/>
    <col min="26" max="16384" width="10.85546875" style="16"/>
  </cols>
  <sheetData>
    <row r="1" spans="1:25" ht="21" x14ac:dyDescent="0.25">
      <c r="A1" s="204" t="s">
        <v>186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86"/>
    </row>
    <row r="2" spans="1:25" s="38" customFormat="1" ht="15" customHeight="1" x14ac:dyDescent="0.25">
      <c r="A2" s="205" t="s">
        <v>0</v>
      </c>
      <c r="B2" s="207" t="s">
        <v>1</v>
      </c>
      <c r="C2" s="207" t="s">
        <v>10</v>
      </c>
      <c r="D2" s="207" t="s">
        <v>117</v>
      </c>
      <c r="E2" s="205" t="s">
        <v>2</v>
      </c>
      <c r="F2" s="205" t="s">
        <v>3</v>
      </c>
      <c r="G2" s="209" t="s">
        <v>73</v>
      </c>
      <c r="H2" s="209" t="s">
        <v>215</v>
      </c>
      <c r="I2" s="202" t="s">
        <v>125</v>
      </c>
      <c r="J2" s="213" t="s">
        <v>210</v>
      </c>
      <c r="K2" s="211" t="s">
        <v>126</v>
      </c>
      <c r="L2" s="212" t="s">
        <v>128</v>
      </c>
      <c r="M2" s="202" t="s">
        <v>130</v>
      </c>
      <c r="N2" s="213" t="s">
        <v>211</v>
      </c>
      <c r="O2" s="212" t="s">
        <v>127</v>
      </c>
      <c r="P2" s="213" t="s">
        <v>212</v>
      </c>
      <c r="Q2" s="212" t="s">
        <v>129</v>
      </c>
      <c r="R2" s="219" t="s">
        <v>213</v>
      </c>
      <c r="S2" s="202" t="s">
        <v>131</v>
      </c>
      <c r="T2" s="213" t="s">
        <v>214</v>
      </c>
      <c r="U2" s="203" t="s">
        <v>190</v>
      </c>
      <c r="V2" s="198" t="s">
        <v>132</v>
      </c>
      <c r="W2" s="198" t="s">
        <v>134</v>
      </c>
      <c r="X2" s="198" t="s">
        <v>133</v>
      </c>
      <c r="Y2" s="200" t="s">
        <v>4</v>
      </c>
    </row>
    <row r="3" spans="1:25" s="38" customFormat="1" ht="58.5" customHeight="1" x14ac:dyDescent="0.25">
      <c r="A3" s="206"/>
      <c r="B3" s="208"/>
      <c r="C3" s="208"/>
      <c r="D3" s="208"/>
      <c r="E3" s="206"/>
      <c r="F3" s="206"/>
      <c r="G3" s="210"/>
      <c r="H3" s="215"/>
      <c r="I3" s="202"/>
      <c r="J3" s="213"/>
      <c r="K3" s="211"/>
      <c r="L3" s="212"/>
      <c r="M3" s="202"/>
      <c r="N3" s="213"/>
      <c r="O3" s="212"/>
      <c r="P3" s="213"/>
      <c r="Q3" s="212"/>
      <c r="R3" s="219"/>
      <c r="S3" s="202"/>
      <c r="T3" s="213"/>
      <c r="U3" s="203"/>
      <c r="V3" s="199"/>
      <c r="W3" s="199"/>
      <c r="X3" s="199"/>
      <c r="Y3" s="201"/>
    </row>
    <row r="4" spans="1:25" s="14" customFormat="1" ht="24.75" x14ac:dyDescent="0.25">
      <c r="A4" s="15">
        <v>1</v>
      </c>
      <c r="B4" s="97" t="s">
        <v>20</v>
      </c>
      <c r="C4" s="98" t="s">
        <v>26</v>
      </c>
      <c r="D4" s="99" t="s">
        <v>177</v>
      </c>
      <c r="E4" s="99" t="s">
        <v>23</v>
      </c>
      <c r="F4" s="99" t="s">
        <v>148</v>
      </c>
      <c r="G4" s="100" t="s">
        <v>74</v>
      </c>
      <c r="H4" s="100" t="s">
        <v>216</v>
      </c>
      <c r="I4" s="51">
        <v>2441</v>
      </c>
      <c r="J4" s="37">
        <f t="shared" ref="J4:J29" si="0">I4*12</f>
        <v>29292</v>
      </c>
      <c r="K4" s="50">
        <v>250</v>
      </c>
      <c r="L4" s="50">
        <v>1500</v>
      </c>
      <c r="M4" s="50">
        <v>0</v>
      </c>
      <c r="N4" s="37">
        <f t="shared" ref="N4:N29" si="1">SUM(K4:M4)*12</f>
        <v>21000</v>
      </c>
      <c r="O4" s="50">
        <v>0</v>
      </c>
      <c r="P4" s="37">
        <f t="shared" ref="P4:P29" si="2">O4*12</f>
        <v>0</v>
      </c>
      <c r="Q4" s="50">
        <v>0</v>
      </c>
      <c r="R4" s="37">
        <f t="shared" ref="R4:R29" si="3">Q4*12</f>
        <v>0</v>
      </c>
      <c r="S4" s="62">
        <v>1500</v>
      </c>
      <c r="T4" s="56">
        <f t="shared" ref="T4:T29" si="4">S4*12</f>
        <v>18000</v>
      </c>
      <c r="U4" s="56">
        <f>I4+K4+L4+M4+O4+Q4+S4</f>
        <v>5691</v>
      </c>
      <c r="V4" s="54">
        <f>U4-250</f>
        <v>5441</v>
      </c>
      <c r="W4" s="54">
        <f t="shared" ref="W4:W13" si="5">U4-250</f>
        <v>5441</v>
      </c>
      <c r="X4" s="53">
        <v>200</v>
      </c>
      <c r="Y4" s="11"/>
    </row>
    <row r="5" spans="1:25" s="14" customFormat="1" ht="24.75" x14ac:dyDescent="0.25">
      <c r="A5" s="102">
        <v>3</v>
      </c>
      <c r="B5" s="97" t="s">
        <v>20</v>
      </c>
      <c r="C5" s="98" t="s">
        <v>147</v>
      </c>
      <c r="D5" s="99" t="s">
        <v>177</v>
      </c>
      <c r="E5" s="99" t="s">
        <v>23</v>
      </c>
      <c r="F5" s="99" t="s">
        <v>148</v>
      </c>
      <c r="G5" s="100" t="s">
        <v>74</v>
      </c>
      <c r="H5" s="100" t="s">
        <v>216</v>
      </c>
      <c r="I5" s="51">
        <v>2441</v>
      </c>
      <c r="J5" s="37">
        <f t="shared" si="0"/>
        <v>29292</v>
      </c>
      <c r="K5" s="50">
        <v>250</v>
      </c>
      <c r="L5" s="50">
        <v>1500</v>
      </c>
      <c r="M5" s="50">
        <v>0</v>
      </c>
      <c r="N5" s="37">
        <f t="shared" si="1"/>
        <v>21000</v>
      </c>
      <c r="O5" s="50">
        <v>0</v>
      </c>
      <c r="P5" s="37">
        <f t="shared" si="2"/>
        <v>0</v>
      </c>
      <c r="Q5" s="50">
        <v>0</v>
      </c>
      <c r="R5" s="37">
        <f t="shared" si="3"/>
        <v>0</v>
      </c>
      <c r="S5" s="62">
        <v>1500</v>
      </c>
      <c r="T5" s="56">
        <f t="shared" si="4"/>
        <v>18000</v>
      </c>
      <c r="U5" s="56">
        <f t="shared" ref="U5:U29" si="6">I5+K5+L5+M5+O5+Q5+S5</f>
        <v>5691</v>
      </c>
      <c r="V5" s="54">
        <f t="shared" ref="V5:V29" si="7">U5-250</f>
        <v>5441</v>
      </c>
      <c r="W5" s="54">
        <f t="shared" si="5"/>
        <v>5441</v>
      </c>
      <c r="X5" s="53">
        <v>200</v>
      </c>
      <c r="Y5" s="11"/>
    </row>
    <row r="6" spans="1:25" s="14" customFormat="1" ht="24" x14ac:dyDescent="0.25">
      <c r="A6" s="15">
        <v>5</v>
      </c>
      <c r="B6" s="97" t="s">
        <v>20</v>
      </c>
      <c r="C6" s="101" t="s">
        <v>152</v>
      </c>
      <c r="D6" s="99" t="s">
        <v>178</v>
      </c>
      <c r="E6" s="99"/>
      <c r="F6" s="99" t="s">
        <v>153</v>
      </c>
      <c r="G6" s="100" t="s">
        <v>74</v>
      </c>
      <c r="H6" s="100" t="s">
        <v>216</v>
      </c>
      <c r="I6" s="51">
        <v>2490</v>
      </c>
      <c r="J6" s="37">
        <f t="shared" si="0"/>
        <v>29880</v>
      </c>
      <c r="K6" s="50">
        <v>250</v>
      </c>
      <c r="L6" s="50">
        <v>1500</v>
      </c>
      <c r="M6" s="50">
        <v>0</v>
      </c>
      <c r="N6" s="37">
        <f t="shared" si="1"/>
        <v>21000</v>
      </c>
      <c r="O6" s="50">
        <v>0</v>
      </c>
      <c r="P6" s="37">
        <f t="shared" si="2"/>
        <v>0</v>
      </c>
      <c r="Q6" s="50">
        <v>0</v>
      </c>
      <c r="R6" s="37">
        <f t="shared" si="3"/>
        <v>0</v>
      </c>
      <c r="S6" s="62">
        <v>1500</v>
      </c>
      <c r="T6" s="56">
        <f t="shared" si="4"/>
        <v>18000</v>
      </c>
      <c r="U6" s="56">
        <f t="shared" si="6"/>
        <v>5740</v>
      </c>
      <c r="V6" s="54">
        <f t="shared" si="7"/>
        <v>5490</v>
      </c>
      <c r="W6" s="54">
        <f t="shared" si="5"/>
        <v>5490</v>
      </c>
      <c r="X6" s="53">
        <v>200</v>
      </c>
      <c r="Y6" s="11"/>
    </row>
    <row r="7" spans="1:25" s="14" customFormat="1" ht="24.75" x14ac:dyDescent="0.25">
      <c r="A7" s="102">
        <v>6</v>
      </c>
      <c r="B7" s="97" t="s">
        <v>20</v>
      </c>
      <c r="C7" s="98" t="s">
        <v>26</v>
      </c>
      <c r="D7" s="99" t="s">
        <v>177</v>
      </c>
      <c r="E7" s="99" t="s">
        <v>23</v>
      </c>
      <c r="F7" s="99" t="s">
        <v>150</v>
      </c>
      <c r="G7" s="100" t="s">
        <v>74</v>
      </c>
      <c r="H7" s="100" t="s">
        <v>216</v>
      </c>
      <c r="I7" s="51">
        <v>2441</v>
      </c>
      <c r="J7" s="37">
        <f t="shared" si="0"/>
        <v>29292</v>
      </c>
      <c r="K7" s="50">
        <v>250</v>
      </c>
      <c r="L7" s="50">
        <v>1500</v>
      </c>
      <c r="M7" s="50">
        <v>0</v>
      </c>
      <c r="N7" s="37">
        <f t="shared" si="1"/>
        <v>21000</v>
      </c>
      <c r="O7" s="50">
        <v>0</v>
      </c>
      <c r="P7" s="37">
        <f t="shared" si="2"/>
        <v>0</v>
      </c>
      <c r="Q7" s="50">
        <v>0</v>
      </c>
      <c r="R7" s="37">
        <f t="shared" si="3"/>
        <v>0</v>
      </c>
      <c r="S7" s="62">
        <v>1500</v>
      </c>
      <c r="T7" s="56">
        <f t="shared" si="4"/>
        <v>18000</v>
      </c>
      <c r="U7" s="56">
        <f t="shared" si="6"/>
        <v>5691</v>
      </c>
      <c r="V7" s="54">
        <f t="shared" si="7"/>
        <v>5441</v>
      </c>
      <c r="W7" s="54">
        <f t="shared" si="5"/>
        <v>5441</v>
      </c>
      <c r="X7" s="53">
        <v>200</v>
      </c>
      <c r="Y7" s="11"/>
    </row>
    <row r="8" spans="1:25" s="14" customFormat="1" ht="24.75" x14ac:dyDescent="0.25">
      <c r="A8" s="15">
        <v>7</v>
      </c>
      <c r="B8" s="97" t="s">
        <v>20</v>
      </c>
      <c r="C8" s="98" t="s">
        <v>26</v>
      </c>
      <c r="D8" s="99" t="s">
        <v>177</v>
      </c>
      <c r="E8" s="99" t="s">
        <v>23</v>
      </c>
      <c r="F8" s="99" t="s">
        <v>151</v>
      </c>
      <c r="G8" s="100" t="s">
        <v>74</v>
      </c>
      <c r="H8" s="100" t="s">
        <v>216</v>
      </c>
      <c r="I8" s="51">
        <v>2441</v>
      </c>
      <c r="J8" s="37">
        <f t="shared" si="0"/>
        <v>29292</v>
      </c>
      <c r="K8" s="50">
        <v>250</v>
      </c>
      <c r="L8" s="50">
        <v>1500</v>
      </c>
      <c r="M8" s="50">
        <v>0</v>
      </c>
      <c r="N8" s="37">
        <f t="shared" si="1"/>
        <v>21000</v>
      </c>
      <c r="O8" s="50">
        <v>0</v>
      </c>
      <c r="P8" s="37">
        <f t="shared" si="2"/>
        <v>0</v>
      </c>
      <c r="Q8" s="50">
        <v>0</v>
      </c>
      <c r="R8" s="37">
        <f t="shared" si="3"/>
        <v>0</v>
      </c>
      <c r="S8" s="62">
        <v>1500</v>
      </c>
      <c r="T8" s="56">
        <f t="shared" si="4"/>
        <v>18000</v>
      </c>
      <c r="U8" s="56">
        <f t="shared" si="6"/>
        <v>5691</v>
      </c>
      <c r="V8" s="54">
        <f t="shared" si="7"/>
        <v>5441</v>
      </c>
      <c r="W8" s="54">
        <f t="shared" si="5"/>
        <v>5441</v>
      </c>
      <c r="X8" s="53">
        <v>200</v>
      </c>
      <c r="Y8" s="11"/>
    </row>
    <row r="9" spans="1:25" s="14" customFormat="1" ht="24.75" x14ac:dyDescent="0.25">
      <c r="A9" s="15">
        <v>8</v>
      </c>
      <c r="B9" s="97" t="s">
        <v>20</v>
      </c>
      <c r="C9" s="98" t="s">
        <v>26</v>
      </c>
      <c r="D9" s="99" t="s">
        <v>177</v>
      </c>
      <c r="E9" s="99" t="s">
        <v>23</v>
      </c>
      <c r="F9" s="99" t="s">
        <v>149</v>
      </c>
      <c r="G9" s="100" t="s">
        <v>74</v>
      </c>
      <c r="H9" s="100" t="s">
        <v>216</v>
      </c>
      <c r="I9" s="51">
        <v>2441</v>
      </c>
      <c r="J9" s="37">
        <f t="shared" si="0"/>
        <v>29292</v>
      </c>
      <c r="K9" s="50">
        <v>250</v>
      </c>
      <c r="L9" s="50">
        <v>1500</v>
      </c>
      <c r="M9" s="50">
        <v>0</v>
      </c>
      <c r="N9" s="37">
        <f t="shared" si="1"/>
        <v>21000</v>
      </c>
      <c r="O9" s="50">
        <v>0</v>
      </c>
      <c r="P9" s="37">
        <f t="shared" si="2"/>
        <v>0</v>
      </c>
      <c r="Q9" s="50">
        <v>0</v>
      </c>
      <c r="R9" s="37">
        <f t="shared" si="3"/>
        <v>0</v>
      </c>
      <c r="S9" s="62">
        <v>1500</v>
      </c>
      <c r="T9" s="56">
        <f t="shared" si="4"/>
        <v>18000</v>
      </c>
      <c r="U9" s="56">
        <f t="shared" si="6"/>
        <v>5691</v>
      </c>
      <c r="V9" s="54">
        <f t="shared" si="7"/>
        <v>5441</v>
      </c>
      <c r="W9" s="54">
        <f t="shared" si="5"/>
        <v>5441</v>
      </c>
      <c r="X9" s="53">
        <v>200</v>
      </c>
      <c r="Y9" s="11"/>
    </row>
    <row r="10" spans="1:25" s="14" customFormat="1" ht="24.75" x14ac:dyDescent="0.25">
      <c r="A10" s="102">
        <v>9</v>
      </c>
      <c r="B10" s="97" t="s">
        <v>20</v>
      </c>
      <c r="C10" s="101" t="s">
        <v>158</v>
      </c>
      <c r="D10" s="99" t="s">
        <v>155</v>
      </c>
      <c r="E10" s="99" t="s">
        <v>155</v>
      </c>
      <c r="F10" s="99" t="s">
        <v>39</v>
      </c>
      <c r="G10" s="100" t="s">
        <v>74</v>
      </c>
      <c r="H10" s="100" t="s">
        <v>216</v>
      </c>
      <c r="I10" s="51">
        <v>1105</v>
      </c>
      <c r="J10" s="37">
        <f t="shared" si="0"/>
        <v>13260</v>
      </c>
      <c r="K10" s="50">
        <v>250</v>
      </c>
      <c r="L10" s="50">
        <v>1000</v>
      </c>
      <c r="M10" s="50">
        <v>0</v>
      </c>
      <c r="N10" s="37">
        <f t="shared" si="1"/>
        <v>15000</v>
      </c>
      <c r="O10" s="50">
        <v>0</v>
      </c>
      <c r="P10" s="37">
        <f t="shared" si="2"/>
        <v>0</v>
      </c>
      <c r="Q10" s="50">
        <v>0</v>
      </c>
      <c r="R10" s="37">
        <f t="shared" si="3"/>
        <v>0</v>
      </c>
      <c r="S10" s="62">
        <v>1000</v>
      </c>
      <c r="T10" s="56">
        <f t="shared" si="4"/>
        <v>12000</v>
      </c>
      <c r="U10" s="56">
        <f t="shared" si="6"/>
        <v>3355</v>
      </c>
      <c r="V10" s="54">
        <f t="shared" si="7"/>
        <v>3105</v>
      </c>
      <c r="W10" s="54">
        <f t="shared" si="5"/>
        <v>3105</v>
      </c>
      <c r="X10" s="53">
        <v>200</v>
      </c>
      <c r="Y10" s="11"/>
    </row>
    <row r="11" spans="1:25" s="14" customFormat="1" ht="24.75" x14ac:dyDescent="0.25">
      <c r="A11" s="15">
        <v>10</v>
      </c>
      <c r="B11" s="97" t="s">
        <v>20</v>
      </c>
      <c r="C11" s="101" t="s">
        <v>156</v>
      </c>
      <c r="D11" s="99" t="s">
        <v>157</v>
      </c>
      <c r="E11" s="99" t="s">
        <v>157</v>
      </c>
      <c r="F11" s="99" t="s">
        <v>39</v>
      </c>
      <c r="G11" s="100" t="s">
        <v>74</v>
      </c>
      <c r="H11" s="100" t="s">
        <v>216</v>
      </c>
      <c r="I11" s="51">
        <v>1168</v>
      </c>
      <c r="J11" s="37">
        <f t="shared" si="0"/>
        <v>14016</v>
      </c>
      <c r="K11" s="50">
        <v>250</v>
      </c>
      <c r="L11" s="50">
        <v>1000</v>
      </c>
      <c r="M11" s="50">
        <v>0</v>
      </c>
      <c r="N11" s="37">
        <f t="shared" si="1"/>
        <v>15000</v>
      </c>
      <c r="O11" s="50">
        <v>0</v>
      </c>
      <c r="P11" s="37">
        <f t="shared" si="2"/>
        <v>0</v>
      </c>
      <c r="Q11" s="50">
        <v>0</v>
      </c>
      <c r="R11" s="37">
        <f t="shared" si="3"/>
        <v>0</v>
      </c>
      <c r="S11" s="62">
        <v>1000</v>
      </c>
      <c r="T11" s="56">
        <f t="shared" si="4"/>
        <v>12000</v>
      </c>
      <c r="U11" s="56">
        <f t="shared" si="6"/>
        <v>3418</v>
      </c>
      <c r="V11" s="54">
        <f t="shared" si="7"/>
        <v>3168</v>
      </c>
      <c r="W11" s="54">
        <f t="shared" si="5"/>
        <v>3168</v>
      </c>
      <c r="X11" s="53">
        <v>200</v>
      </c>
      <c r="Y11" s="11"/>
    </row>
    <row r="12" spans="1:25" s="14" customFormat="1" ht="24.75" x14ac:dyDescent="0.25">
      <c r="A12" s="15">
        <v>11</v>
      </c>
      <c r="B12" s="97" t="s">
        <v>20</v>
      </c>
      <c r="C12" s="101" t="s">
        <v>156</v>
      </c>
      <c r="D12" s="99" t="s">
        <v>157</v>
      </c>
      <c r="E12" s="99" t="s">
        <v>157</v>
      </c>
      <c r="F12" s="99" t="s">
        <v>39</v>
      </c>
      <c r="G12" s="100" t="s">
        <v>74</v>
      </c>
      <c r="H12" s="100" t="s">
        <v>216</v>
      </c>
      <c r="I12" s="51">
        <v>1168</v>
      </c>
      <c r="J12" s="37">
        <f t="shared" si="0"/>
        <v>14016</v>
      </c>
      <c r="K12" s="50">
        <v>250</v>
      </c>
      <c r="L12" s="50">
        <v>1000</v>
      </c>
      <c r="M12" s="50">
        <v>0</v>
      </c>
      <c r="N12" s="37">
        <f t="shared" si="1"/>
        <v>15000</v>
      </c>
      <c r="O12" s="50">
        <v>0</v>
      </c>
      <c r="P12" s="37">
        <f t="shared" si="2"/>
        <v>0</v>
      </c>
      <c r="Q12" s="50">
        <v>0</v>
      </c>
      <c r="R12" s="37">
        <f t="shared" si="3"/>
        <v>0</v>
      </c>
      <c r="S12" s="62">
        <v>1000</v>
      </c>
      <c r="T12" s="56">
        <f t="shared" si="4"/>
        <v>12000</v>
      </c>
      <c r="U12" s="56">
        <f t="shared" si="6"/>
        <v>3418</v>
      </c>
      <c r="V12" s="54">
        <f t="shared" si="7"/>
        <v>3168</v>
      </c>
      <c r="W12" s="54">
        <f t="shared" si="5"/>
        <v>3168</v>
      </c>
      <c r="X12" s="53">
        <v>200</v>
      </c>
      <c r="Y12" s="11"/>
    </row>
    <row r="13" spans="1:25" s="14" customFormat="1" ht="24" x14ac:dyDescent="0.25">
      <c r="A13" s="102">
        <v>12</v>
      </c>
      <c r="B13" s="97" t="s">
        <v>20</v>
      </c>
      <c r="C13" s="101" t="s">
        <v>158</v>
      </c>
      <c r="D13" s="99" t="s">
        <v>159</v>
      </c>
      <c r="E13" s="99" t="s">
        <v>159</v>
      </c>
      <c r="F13" s="99" t="s">
        <v>39</v>
      </c>
      <c r="G13" s="100" t="s">
        <v>74</v>
      </c>
      <c r="H13" s="100" t="s">
        <v>216</v>
      </c>
      <c r="I13" s="51">
        <v>1105</v>
      </c>
      <c r="J13" s="37">
        <f t="shared" si="0"/>
        <v>13260</v>
      </c>
      <c r="K13" s="50">
        <v>250</v>
      </c>
      <c r="L13" s="50">
        <v>1000</v>
      </c>
      <c r="M13" s="50">
        <v>0</v>
      </c>
      <c r="N13" s="37">
        <f>SUM(K13:M13)*12</f>
        <v>15000</v>
      </c>
      <c r="O13" s="50">
        <v>0</v>
      </c>
      <c r="P13" s="37">
        <f t="shared" si="2"/>
        <v>0</v>
      </c>
      <c r="Q13" s="50">
        <v>0</v>
      </c>
      <c r="R13" s="37">
        <f t="shared" si="3"/>
        <v>0</v>
      </c>
      <c r="S13" s="62">
        <v>1000</v>
      </c>
      <c r="T13" s="56">
        <f t="shared" si="4"/>
        <v>12000</v>
      </c>
      <c r="U13" s="56">
        <f t="shared" si="6"/>
        <v>3355</v>
      </c>
      <c r="V13" s="54">
        <f t="shared" si="7"/>
        <v>3105</v>
      </c>
      <c r="W13" s="54">
        <f t="shared" si="5"/>
        <v>3105</v>
      </c>
      <c r="X13" s="53">
        <v>200</v>
      </c>
      <c r="Y13" s="11"/>
    </row>
    <row r="14" spans="1:25" s="14" customFormat="1" x14ac:dyDescent="0.25">
      <c r="A14" s="102"/>
      <c r="B14" s="216" t="s">
        <v>218</v>
      </c>
      <c r="C14" s="217"/>
      <c r="D14" s="217"/>
      <c r="E14" s="217"/>
      <c r="F14" s="217"/>
      <c r="G14" s="218"/>
      <c r="H14" s="105"/>
      <c r="I14" s="106"/>
      <c r="J14" s="107"/>
      <c r="K14" s="108"/>
      <c r="L14" s="108"/>
      <c r="M14" s="108"/>
      <c r="N14" s="107"/>
      <c r="O14" s="108"/>
      <c r="P14" s="107"/>
      <c r="Q14" s="108"/>
      <c r="R14" s="107"/>
      <c r="S14" s="109">
        <v>37400</v>
      </c>
      <c r="T14" s="110">
        <f t="shared" si="4"/>
        <v>448800</v>
      </c>
      <c r="U14" s="110"/>
      <c r="V14" s="106">
        <v>75000</v>
      </c>
      <c r="W14" s="106">
        <v>294540</v>
      </c>
      <c r="X14" s="108"/>
      <c r="Y14" s="11"/>
    </row>
    <row r="15" spans="1:25" s="14" customFormat="1" x14ac:dyDescent="0.25">
      <c r="A15" s="102"/>
      <c r="B15" s="97"/>
      <c r="C15" s="101"/>
      <c r="D15" s="99"/>
      <c r="E15" s="99"/>
      <c r="F15" s="99"/>
      <c r="G15" s="100"/>
      <c r="H15" s="100"/>
      <c r="I15" s="103">
        <f>SUM(I4:I14)</f>
        <v>19241</v>
      </c>
      <c r="J15" s="103">
        <f t="shared" ref="J15:T15" si="8">SUM(J4:J14)</f>
        <v>230892</v>
      </c>
      <c r="K15" s="103">
        <f t="shared" si="8"/>
        <v>2500</v>
      </c>
      <c r="L15" s="103">
        <f t="shared" si="8"/>
        <v>13000</v>
      </c>
      <c r="M15" s="103">
        <f t="shared" si="8"/>
        <v>0</v>
      </c>
      <c r="N15" s="103">
        <f t="shared" si="8"/>
        <v>186000</v>
      </c>
      <c r="O15" s="103">
        <f t="shared" si="8"/>
        <v>0</v>
      </c>
      <c r="P15" s="103">
        <f t="shared" si="8"/>
        <v>0</v>
      </c>
      <c r="Q15" s="103">
        <f t="shared" si="8"/>
        <v>0</v>
      </c>
      <c r="R15" s="103">
        <f t="shared" si="8"/>
        <v>0</v>
      </c>
      <c r="S15" s="103">
        <f t="shared" si="8"/>
        <v>50400</v>
      </c>
      <c r="T15" s="103">
        <f t="shared" si="8"/>
        <v>604800</v>
      </c>
      <c r="U15" s="103">
        <f>SUM(U4:U14)</f>
        <v>47741</v>
      </c>
      <c r="V15" s="103">
        <f>SUM(V4:V14)</f>
        <v>120241</v>
      </c>
      <c r="W15" s="103">
        <f>SUM(W4:W14)</f>
        <v>339781</v>
      </c>
      <c r="X15" s="103">
        <f>SUM(X4:X14)</f>
        <v>2000</v>
      </c>
      <c r="Y15" s="11"/>
    </row>
    <row r="16" spans="1:25" s="14" customFormat="1" ht="24.75" x14ac:dyDescent="0.25">
      <c r="A16" s="15">
        <v>2</v>
      </c>
      <c r="B16" s="97" t="s">
        <v>20</v>
      </c>
      <c r="C16" s="101" t="s">
        <v>14</v>
      </c>
      <c r="D16" s="99" t="s">
        <v>176</v>
      </c>
      <c r="E16" s="99" t="s">
        <v>189</v>
      </c>
      <c r="F16" s="99" t="s">
        <v>154</v>
      </c>
      <c r="G16" s="100" t="s">
        <v>74</v>
      </c>
      <c r="H16" s="100" t="s">
        <v>217</v>
      </c>
      <c r="I16" s="51">
        <v>6297</v>
      </c>
      <c r="J16" s="37">
        <f>I16*12</f>
        <v>75564</v>
      </c>
      <c r="K16" s="50">
        <v>250</v>
      </c>
      <c r="L16" s="50">
        <v>0</v>
      </c>
      <c r="M16" s="50">
        <v>0</v>
      </c>
      <c r="N16" s="37">
        <f>SUM(K16:M16)*12</f>
        <v>3000</v>
      </c>
      <c r="O16" s="50">
        <v>375</v>
      </c>
      <c r="P16" s="37">
        <f>O16*12</f>
        <v>4500</v>
      </c>
      <c r="Q16" s="50">
        <v>0</v>
      </c>
      <c r="R16" s="37">
        <f>Q16*12</f>
        <v>0</v>
      </c>
      <c r="S16" s="62">
        <v>1800</v>
      </c>
      <c r="T16" s="56">
        <f>S16*12</f>
        <v>21600</v>
      </c>
      <c r="U16" s="56">
        <f>I16+K16+L16+M16+O16+Q16+S16</f>
        <v>8722</v>
      </c>
      <c r="V16" s="54">
        <f>U16-250</f>
        <v>8472</v>
      </c>
      <c r="W16" s="54">
        <f>U16-250</f>
        <v>8472</v>
      </c>
      <c r="X16" s="53">
        <v>200</v>
      </c>
      <c r="Y16" s="11"/>
    </row>
    <row r="17" spans="1:25" s="14" customFormat="1" ht="24" x14ac:dyDescent="0.25">
      <c r="A17" s="15">
        <v>4</v>
      </c>
      <c r="B17" s="97" t="s">
        <v>20</v>
      </c>
      <c r="C17" s="101" t="s">
        <v>26</v>
      </c>
      <c r="D17" s="99" t="s">
        <v>160</v>
      </c>
      <c r="E17" s="99"/>
      <c r="F17" s="99" t="s">
        <v>161</v>
      </c>
      <c r="G17" s="100" t="s">
        <v>74</v>
      </c>
      <c r="H17" s="100" t="s">
        <v>217</v>
      </c>
      <c r="I17" s="51">
        <v>2441</v>
      </c>
      <c r="J17" s="37">
        <f>I17*12</f>
        <v>29292</v>
      </c>
      <c r="K17" s="50">
        <v>250</v>
      </c>
      <c r="L17" s="50">
        <v>1500</v>
      </c>
      <c r="M17" s="50">
        <v>0</v>
      </c>
      <c r="N17" s="37">
        <f>SUM(K17:M17)*12</f>
        <v>21000</v>
      </c>
      <c r="O17" s="50">
        <v>0</v>
      </c>
      <c r="P17" s="37">
        <f>O17*12</f>
        <v>0</v>
      </c>
      <c r="Q17" s="50">
        <v>0</v>
      </c>
      <c r="R17" s="37">
        <f>Q17*12</f>
        <v>0</v>
      </c>
      <c r="S17" s="62">
        <v>1500</v>
      </c>
      <c r="T17" s="56">
        <f>S17*12</f>
        <v>18000</v>
      </c>
      <c r="U17" s="56">
        <f>I17+K17+L17+M17+O17+Q17+S17</f>
        <v>5691</v>
      </c>
      <c r="V17" s="54">
        <f>U17-250</f>
        <v>5441</v>
      </c>
      <c r="W17" s="54">
        <f>U17-250</f>
        <v>5441</v>
      </c>
      <c r="X17" s="53">
        <v>200</v>
      </c>
      <c r="Y17" s="11"/>
    </row>
    <row r="18" spans="1:25" s="14" customFormat="1" x14ac:dyDescent="0.25">
      <c r="A18" s="15"/>
      <c r="B18" s="216" t="s">
        <v>220</v>
      </c>
      <c r="C18" s="217"/>
      <c r="D18" s="217"/>
      <c r="E18" s="217"/>
      <c r="F18" s="217"/>
      <c r="G18" s="218"/>
      <c r="H18" s="105"/>
      <c r="I18" s="106"/>
      <c r="J18" s="107"/>
      <c r="K18" s="108"/>
      <c r="L18" s="108"/>
      <c r="M18" s="108"/>
      <c r="N18" s="107"/>
      <c r="O18" s="108"/>
      <c r="P18" s="107"/>
      <c r="Q18" s="108"/>
      <c r="R18" s="107"/>
      <c r="S18" s="109">
        <v>1800</v>
      </c>
      <c r="T18" s="110">
        <f>S18*12</f>
        <v>21600</v>
      </c>
      <c r="U18" s="110"/>
      <c r="V18" s="106"/>
      <c r="W18" s="106"/>
      <c r="X18" s="108"/>
      <c r="Y18" s="11"/>
    </row>
    <row r="19" spans="1:25" s="14" customFormat="1" x14ac:dyDescent="0.25">
      <c r="A19" s="15"/>
      <c r="B19" s="97"/>
      <c r="C19" s="101"/>
      <c r="D19" s="99"/>
      <c r="E19" s="99"/>
      <c r="F19" s="99"/>
      <c r="G19" s="100"/>
      <c r="H19" s="100"/>
      <c r="I19" s="103">
        <f>SUM(I16:I18)</f>
        <v>8738</v>
      </c>
      <c r="J19" s="104">
        <f>SUM(J16:J18)</f>
        <v>104856</v>
      </c>
      <c r="K19" s="104">
        <f t="shared" ref="K19:X19" si="9">SUM(K16:K18)</f>
        <v>500</v>
      </c>
      <c r="L19" s="104">
        <f t="shared" si="9"/>
        <v>1500</v>
      </c>
      <c r="M19" s="104">
        <f t="shared" si="9"/>
        <v>0</v>
      </c>
      <c r="N19" s="104">
        <f>SUM(N16:N18)</f>
        <v>24000</v>
      </c>
      <c r="O19" s="104">
        <f t="shared" si="9"/>
        <v>375</v>
      </c>
      <c r="P19" s="104">
        <f t="shared" si="9"/>
        <v>4500</v>
      </c>
      <c r="Q19" s="104">
        <f t="shared" si="9"/>
        <v>0</v>
      </c>
      <c r="R19" s="104">
        <f t="shared" si="9"/>
        <v>0</v>
      </c>
      <c r="S19" s="104">
        <f t="shared" si="9"/>
        <v>5100</v>
      </c>
      <c r="T19" s="104">
        <f>SUM(T16:T18)</f>
        <v>61200</v>
      </c>
      <c r="U19" s="104">
        <f t="shared" si="9"/>
        <v>14413</v>
      </c>
      <c r="V19" s="104">
        <f>SUM(V16:V18)</f>
        <v>13913</v>
      </c>
      <c r="W19" s="104">
        <f t="shared" si="9"/>
        <v>13913</v>
      </c>
      <c r="X19" s="104">
        <f t="shared" si="9"/>
        <v>400</v>
      </c>
      <c r="Y19" s="11"/>
    </row>
    <row r="20" spans="1:25" s="14" customFormat="1" ht="24.75" x14ac:dyDescent="0.25">
      <c r="A20" s="15">
        <v>13</v>
      </c>
      <c r="B20" s="97" t="s">
        <v>20</v>
      </c>
      <c r="C20" s="101" t="s">
        <v>14</v>
      </c>
      <c r="D20" s="99" t="s">
        <v>176</v>
      </c>
      <c r="E20" s="99" t="s">
        <v>116</v>
      </c>
      <c r="F20" s="99" t="s">
        <v>163</v>
      </c>
      <c r="G20" s="100" t="s">
        <v>74</v>
      </c>
      <c r="H20" s="100" t="s">
        <v>217</v>
      </c>
      <c r="I20" s="51">
        <v>6297</v>
      </c>
      <c r="J20" s="37">
        <f t="shared" si="0"/>
        <v>75564</v>
      </c>
      <c r="K20" s="50">
        <v>250</v>
      </c>
      <c r="L20" s="50">
        <v>0</v>
      </c>
      <c r="M20" s="50">
        <v>0</v>
      </c>
      <c r="N20" s="37">
        <f t="shared" si="1"/>
        <v>3000</v>
      </c>
      <c r="O20" s="50">
        <v>375</v>
      </c>
      <c r="P20" s="37">
        <f t="shared" si="2"/>
        <v>4500</v>
      </c>
      <c r="Q20" s="50">
        <v>0</v>
      </c>
      <c r="R20" s="37">
        <f t="shared" si="3"/>
        <v>0</v>
      </c>
      <c r="S20" s="62">
        <v>1800</v>
      </c>
      <c r="T20" s="56">
        <f t="shared" si="4"/>
        <v>21600</v>
      </c>
      <c r="U20" s="56">
        <f t="shared" si="6"/>
        <v>8722</v>
      </c>
      <c r="V20" s="54">
        <f t="shared" si="7"/>
        <v>8472</v>
      </c>
      <c r="W20" s="54">
        <f>U20-250</f>
        <v>8472</v>
      </c>
      <c r="X20" s="53">
        <v>200</v>
      </c>
      <c r="Y20" s="11"/>
    </row>
    <row r="21" spans="1:25" s="14" customFormat="1" ht="24.75" x14ac:dyDescent="0.25">
      <c r="A21" s="15">
        <v>14</v>
      </c>
      <c r="B21" s="97" t="s">
        <v>20</v>
      </c>
      <c r="C21" s="101" t="s">
        <v>14</v>
      </c>
      <c r="D21" s="99" t="s">
        <v>176</v>
      </c>
      <c r="E21" s="99" t="s">
        <v>91</v>
      </c>
      <c r="F21" s="99" t="s">
        <v>163</v>
      </c>
      <c r="G21" s="100" t="s">
        <v>74</v>
      </c>
      <c r="H21" s="100" t="s">
        <v>217</v>
      </c>
      <c r="I21" s="51">
        <v>6297</v>
      </c>
      <c r="J21" s="37">
        <f t="shared" si="0"/>
        <v>75564</v>
      </c>
      <c r="K21" s="50">
        <v>250</v>
      </c>
      <c r="L21" s="50">
        <v>0</v>
      </c>
      <c r="M21" s="50">
        <v>0</v>
      </c>
      <c r="N21" s="37">
        <f t="shared" si="1"/>
        <v>3000</v>
      </c>
      <c r="O21" s="50">
        <v>375</v>
      </c>
      <c r="P21" s="37">
        <f t="shared" si="2"/>
        <v>4500</v>
      </c>
      <c r="Q21" s="50">
        <v>0</v>
      </c>
      <c r="R21" s="37">
        <f t="shared" si="3"/>
        <v>0</v>
      </c>
      <c r="S21" s="62">
        <v>1800</v>
      </c>
      <c r="T21" s="56">
        <f t="shared" si="4"/>
        <v>21600</v>
      </c>
      <c r="U21" s="56">
        <f t="shared" si="6"/>
        <v>8722</v>
      </c>
      <c r="V21" s="54">
        <f t="shared" si="7"/>
        <v>8472</v>
      </c>
      <c r="W21" s="54">
        <f>U21-250</f>
        <v>8472</v>
      </c>
      <c r="X21" s="53">
        <v>200</v>
      </c>
      <c r="Y21" s="11"/>
    </row>
    <row r="22" spans="1:25" s="14" customFormat="1" ht="15" customHeight="1" x14ac:dyDescent="0.25">
      <c r="A22" s="15"/>
      <c r="B22" s="216" t="s">
        <v>221</v>
      </c>
      <c r="C22" s="217"/>
      <c r="D22" s="217"/>
      <c r="E22" s="217"/>
      <c r="F22" s="217"/>
      <c r="G22" s="218"/>
      <c r="H22" s="105"/>
      <c r="I22" s="106"/>
      <c r="J22" s="107"/>
      <c r="K22" s="108"/>
      <c r="L22" s="108"/>
      <c r="M22" s="108"/>
      <c r="N22" s="107"/>
      <c r="O22" s="108"/>
      <c r="P22" s="107"/>
      <c r="Q22" s="108"/>
      <c r="R22" s="107"/>
      <c r="S22" s="109">
        <v>3000</v>
      </c>
      <c r="T22" s="110">
        <f t="shared" si="4"/>
        <v>36000</v>
      </c>
      <c r="U22" s="110"/>
      <c r="V22" s="106"/>
      <c r="W22" s="106"/>
      <c r="X22" s="108"/>
      <c r="Y22" s="11"/>
    </row>
    <row r="23" spans="1:25" s="14" customFormat="1" x14ac:dyDescent="0.25">
      <c r="A23" s="15"/>
      <c r="B23" s="97"/>
      <c r="C23" s="101"/>
      <c r="D23" s="99"/>
      <c r="E23" s="99"/>
      <c r="F23" s="99"/>
      <c r="G23" s="100"/>
      <c r="H23" s="100"/>
      <c r="I23" s="103">
        <f>SUM(I20:I22)</f>
        <v>12594</v>
      </c>
      <c r="J23" s="104">
        <f>SUM(J20:J22)</f>
        <v>151128</v>
      </c>
      <c r="K23" s="104">
        <f t="shared" ref="K23:X23" si="10">SUM(K20:K22)</f>
        <v>500</v>
      </c>
      <c r="L23" s="104">
        <f t="shared" si="10"/>
        <v>0</v>
      </c>
      <c r="M23" s="104">
        <f t="shared" si="10"/>
        <v>0</v>
      </c>
      <c r="N23" s="104">
        <f>SUM(N20:N22)</f>
        <v>6000</v>
      </c>
      <c r="O23" s="104">
        <f t="shared" si="10"/>
        <v>750</v>
      </c>
      <c r="P23" s="104">
        <f>SUM(P20:P22)</f>
        <v>9000</v>
      </c>
      <c r="Q23" s="104">
        <f t="shared" si="10"/>
        <v>0</v>
      </c>
      <c r="R23" s="104">
        <f t="shared" si="10"/>
        <v>0</v>
      </c>
      <c r="S23" s="104">
        <f t="shared" si="10"/>
        <v>6600</v>
      </c>
      <c r="T23" s="104">
        <f t="shared" si="10"/>
        <v>79200</v>
      </c>
      <c r="U23" s="104">
        <f t="shared" si="10"/>
        <v>17444</v>
      </c>
      <c r="V23" s="104">
        <f t="shared" si="10"/>
        <v>16944</v>
      </c>
      <c r="W23" s="104">
        <f t="shared" si="10"/>
        <v>16944</v>
      </c>
      <c r="X23" s="104">
        <f t="shared" si="10"/>
        <v>400</v>
      </c>
      <c r="Y23" s="11"/>
    </row>
    <row r="24" spans="1:25" s="14" customFormat="1" ht="24.75" x14ac:dyDescent="0.25">
      <c r="A24" s="102">
        <v>15</v>
      </c>
      <c r="B24" s="97" t="s">
        <v>20</v>
      </c>
      <c r="C24" s="101" t="s">
        <v>14</v>
      </c>
      <c r="D24" s="99" t="s">
        <v>176</v>
      </c>
      <c r="E24" s="99" t="s">
        <v>80</v>
      </c>
      <c r="F24" s="99" t="s">
        <v>170</v>
      </c>
      <c r="G24" s="100" t="s">
        <v>74</v>
      </c>
      <c r="H24" s="100" t="s">
        <v>217</v>
      </c>
      <c r="I24" s="51">
        <v>6297</v>
      </c>
      <c r="J24" s="37">
        <f t="shared" si="0"/>
        <v>75564</v>
      </c>
      <c r="K24" s="50">
        <v>250</v>
      </c>
      <c r="L24" s="50">
        <v>0</v>
      </c>
      <c r="M24" s="50">
        <v>0</v>
      </c>
      <c r="N24" s="37">
        <f t="shared" si="1"/>
        <v>3000</v>
      </c>
      <c r="O24" s="50">
        <v>375</v>
      </c>
      <c r="P24" s="37">
        <f t="shared" si="2"/>
        <v>4500</v>
      </c>
      <c r="Q24" s="50">
        <v>0</v>
      </c>
      <c r="R24" s="37">
        <f t="shared" si="3"/>
        <v>0</v>
      </c>
      <c r="S24" s="62">
        <v>1800</v>
      </c>
      <c r="T24" s="56">
        <f t="shared" si="4"/>
        <v>21600</v>
      </c>
      <c r="U24" s="56">
        <f t="shared" si="6"/>
        <v>8722</v>
      </c>
      <c r="V24" s="54">
        <f t="shared" si="7"/>
        <v>8472</v>
      </c>
      <c r="W24" s="54">
        <f>U24-250</f>
        <v>8472</v>
      </c>
      <c r="X24" s="53">
        <v>200</v>
      </c>
      <c r="Y24" s="11"/>
    </row>
    <row r="25" spans="1:25" s="14" customFormat="1" x14ac:dyDescent="0.25">
      <c r="A25" s="102"/>
      <c r="B25" s="97"/>
      <c r="C25" s="101"/>
      <c r="D25" s="99"/>
      <c r="E25" s="99"/>
      <c r="F25" s="99"/>
      <c r="G25" s="100"/>
      <c r="H25" s="100"/>
      <c r="I25" s="103">
        <f>SUM(I24)</f>
        <v>6297</v>
      </c>
      <c r="J25" s="104">
        <f>SUM(J24)</f>
        <v>75564</v>
      </c>
      <c r="K25" s="104">
        <f t="shared" ref="K25:X25" si="11">SUM(K24)</f>
        <v>250</v>
      </c>
      <c r="L25" s="104">
        <f t="shared" si="11"/>
        <v>0</v>
      </c>
      <c r="M25" s="104">
        <f t="shared" si="11"/>
        <v>0</v>
      </c>
      <c r="N25" s="104">
        <f t="shared" si="11"/>
        <v>3000</v>
      </c>
      <c r="O25" s="104">
        <f t="shared" si="11"/>
        <v>375</v>
      </c>
      <c r="P25" s="104">
        <f t="shared" si="11"/>
        <v>4500</v>
      </c>
      <c r="Q25" s="104">
        <f t="shared" si="11"/>
        <v>0</v>
      </c>
      <c r="R25" s="104">
        <f t="shared" si="11"/>
        <v>0</v>
      </c>
      <c r="S25" s="104">
        <f t="shared" si="11"/>
        <v>1800</v>
      </c>
      <c r="T25" s="104">
        <f t="shared" si="11"/>
        <v>21600</v>
      </c>
      <c r="U25" s="104">
        <f t="shared" si="11"/>
        <v>8722</v>
      </c>
      <c r="V25" s="104">
        <f t="shared" si="11"/>
        <v>8472</v>
      </c>
      <c r="W25" s="104">
        <f t="shared" si="11"/>
        <v>8472</v>
      </c>
      <c r="X25" s="104">
        <f t="shared" si="11"/>
        <v>200</v>
      </c>
      <c r="Y25" s="11"/>
    </row>
    <row r="26" spans="1:25" s="14" customFormat="1" ht="24.75" x14ac:dyDescent="0.25">
      <c r="A26" s="15">
        <v>16</v>
      </c>
      <c r="B26" s="97" t="s">
        <v>20</v>
      </c>
      <c r="C26" s="101" t="s">
        <v>14</v>
      </c>
      <c r="D26" s="99" t="s">
        <v>176</v>
      </c>
      <c r="E26" s="99" t="s">
        <v>164</v>
      </c>
      <c r="F26" s="99" t="s">
        <v>168</v>
      </c>
      <c r="G26" s="100" t="s">
        <v>74</v>
      </c>
      <c r="H26" s="100" t="s">
        <v>217</v>
      </c>
      <c r="I26" s="51">
        <v>6297</v>
      </c>
      <c r="J26" s="37">
        <f t="shared" si="0"/>
        <v>75564</v>
      </c>
      <c r="K26" s="50">
        <v>250</v>
      </c>
      <c r="L26" s="50">
        <v>0</v>
      </c>
      <c r="M26" s="50">
        <v>0</v>
      </c>
      <c r="N26" s="37">
        <f t="shared" si="1"/>
        <v>3000</v>
      </c>
      <c r="O26" s="50">
        <v>375</v>
      </c>
      <c r="P26" s="37">
        <f t="shared" si="2"/>
        <v>4500</v>
      </c>
      <c r="Q26" s="50">
        <v>0</v>
      </c>
      <c r="R26" s="37">
        <f t="shared" si="3"/>
        <v>0</v>
      </c>
      <c r="S26" s="62">
        <v>1800</v>
      </c>
      <c r="T26" s="56">
        <f t="shared" si="4"/>
        <v>21600</v>
      </c>
      <c r="U26" s="56">
        <f t="shared" si="6"/>
        <v>8722</v>
      </c>
      <c r="V26" s="54">
        <f t="shared" si="7"/>
        <v>8472</v>
      </c>
      <c r="W26" s="54">
        <f>U26-250</f>
        <v>8472</v>
      </c>
      <c r="X26" s="53">
        <v>200</v>
      </c>
      <c r="Y26" s="11"/>
    </row>
    <row r="27" spans="1:25" s="14" customFormat="1" x14ac:dyDescent="0.25">
      <c r="A27" s="15"/>
      <c r="B27" s="216" t="s">
        <v>222</v>
      </c>
      <c r="C27" s="217"/>
      <c r="D27" s="217"/>
      <c r="E27" s="217"/>
      <c r="F27" s="217"/>
      <c r="G27" s="218"/>
      <c r="H27" s="105"/>
      <c r="I27" s="106"/>
      <c r="J27" s="107"/>
      <c r="K27" s="108"/>
      <c r="L27" s="108"/>
      <c r="M27" s="108"/>
      <c r="N27" s="107"/>
      <c r="O27" s="108"/>
      <c r="P27" s="107"/>
      <c r="Q27" s="108"/>
      <c r="R27" s="107"/>
      <c r="S27" s="109">
        <v>1800</v>
      </c>
      <c r="T27" s="110">
        <v>21600</v>
      </c>
      <c r="U27" s="110"/>
      <c r="V27" s="106"/>
      <c r="W27" s="106"/>
      <c r="X27" s="108"/>
      <c r="Y27" s="11"/>
    </row>
    <row r="28" spans="1:25" s="14" customFormat="1" x14ac:dyDescent="0.25">
      <c r="A28" s="15"/>
      <c r="B28" s="97"/>
      <c r="C28" s="101"/>
      <c r="D28" s="99"/>
      <c r="E28" s="99"/>
      <c r="F28" s="99"/>
      <c r="G28" s="100"/>
      <c r="H28" s="100"/>
      <c r="I28" s="103">
        <f>SUM(I26:I27)</f>
        <v>6297</v>
      </c>
      <c r="J28" s="103">
        <f t="shared" ref="J28:X28" si="12">SUM(J26:J27)</f>
        <v>75564</v>
      </c>
      <c r="K28" s="103">
        <f t="shared" si="12"/>
        <v>250</v>
      </c>
      <c r="L28" s="103">
        <f t="shared" si="12"/>
        <v>0</v>
      </c>
      <c r="M28" s="103">
        <f t="shared" si="12"/>
        <v>0</v>
      </c>
      <c r="N28" s="103">
        <f t="shared" si="12"/>
        <v>3000</v>
      </c>
      <c r="O28" s="103">
        <f t="shared" si="12"/>
        <v>375</v>
      </c>
      <c r="P28" s="103">
        <f t="shared" si="12"/>
        <v>4500</v>
      </c>
      <c r="Q28" s="103">
        <f t="shared" si="12"/>
        <v>0</v>
      </c>
      <c r="R28" s="103">
        <f t="shared" si="12"/>
        <v>0</v>
      </c>
      <c r="S28" s="103">
        <f t="shared" si="12"/>
        <v>3600</v>
      </c>
      <c r="T28" s="103">
        <f t="shared" si="12"/>
        <v>43200</v>
      </c>
      <c r="U28" s="103">
        <f t="shared" si="12"/>
        <v>8722</v>
      </c>
      <c r="V28" s="103">
        <f t="shared" si="12"/>
        <v>8472</v>
      </c>
      <c r="W28" s="103">
        <f t="shared" si="12"/>
        <v>8472</v>
      </c>
      <c r="X28" s="103">
        <f t="shared" si="12"/>
        <v>200</v>
      </c>
      <c r="Y28" s="11"/>
    </row>
    <row r="29" spans="1:25" s="14" customFormat="1" ht="24.75" x14ac:dyDescent="0.25">
      <c r="A29" s="15">
        <v>17</v>
      </c>
      <c r="B29" s="97" t="s">
        <v>20</v>
      </c>
      <c r="C29" s="101" t="s">
        <v>14</v>
      </c>
      <c r="D29" s="99" t="s">
        <v>176</v>
      </c>
      <c r="E29" s="99" t="s">
        <v>164</v>
      </c>
      <c r="F29" s="99" t="s">
        <v>167</v>
      </c>
      <c r="G29" s="100" t="s">
        <v>74</v>
      </c>
      <c r="H29" s="100" t="s">
        <v>217</v>
      </c>
      <c r="I29" s="51">
        <v>6297</v>
      </c>
      <c r="J29" s="37">
        <f t="shared" si="0"/>
        <v>75564</v>
      </c>
      <c r="K29" s="50">
        <v>250</v>
      </c>
      <c r="L29" s="50">
        <v>0</v>
      </c>
      <c r="M29" s="50">
        <v>0</v>
      </c>
      <c r="N29" s="37">
        <f t="shared" si="1"/>
        <v>3000</v>
      </c>
      <c r="O29" s="50">
        <v>375</v>
      </c>
      <c r="P29" s="37">
        <f t="shared" si="2"/>
        <v>4500</v>
      </c>
      <c r="Q29" s="50">
        <v>0</v>
      </c>
      <c r="R29" s="37">
        <f t="shared" si="3"/>
        <v>0</v>
      </c>
      <c r="S29" s="62">
        <v>1800</v>
      </c>
      <c r="T29" s="56">
        <f t="shared" si="4"/>
        <v>21600</v>
      </c>
      <c r="U29" s="56">
        <f t="shared" si="6"/>
        <v>8722</v>
      </c>
      <c r="V29" s="54">
        <f t="shared" si="7"/>
        <v>8472</v>
      </c>
      <c r="W29" s="54">
        <f>U29-250</f>
        <v>8472</v>
      </c>
      <c r="X29" s="53">
        <v>200</v>
      </c>
      <c r="Y29" s="11"/>
    </row>
    <row r="30" spans="1:25" s="14" customFormat="1" x14ac:dyDescent="0.25">
      <c r="A30" s="15"/>
      <c r="B30" s="97"/>
      <c r="C30" s="101"/>
      <c r="D30" s="99"/>
      <c r="E30" s="99"/>
      <c r="F30" s="99"/>
      <c r="G30" s="100"/>
      <c r="H30" s="100"/>
      <c r="I30" s="103">
        <f>SUM(I29)</f>
        <v>6297</v>
      </c>
      <c r="J30" s="103">
        <f t="shared" ref="J30:X30" si="13">SUM(J29)</f>
        <v>75564</v>
      </c>
      <c r="K30" s="103">
        <f t="shared" si="13"/>
        <v>250</v>
      </c>
      <c r="L30" s="103">
        <f t="shared" si="13"/>
        <v>0</v>
      </c>
      <c r="M30" s="103">
        <f t="shared" si="13"/>
        <v>0</v>
      </c>
      <c r="N30" s="103">
        <f t="shared" si="13"/>
        <v>3000</v>
      </c>
      <c r="O30" s="103">
        <f t="shared" si="13"/>
        <v>375</v>
      </c>
      <c r="P30" s="103">
        <f t="shared" si="13"/>
        <v>4500</v>
      </c>
      <c r="Q30" s="103">
        <f t="shared" si="13"/>
        <v>0</v>
      </c>
      <c r="R30" s="103">
        <f t="shared" si="13"/>
        <v>0</v>
      </c>
      <c r="S30" s="103">
        <f t="shared" si="13"/>
        <v>1800</v>
      </c>
      <c r="T30" s="103">
        <f t="shared" si="13"/>
        <v>21600</v>
      </c>
      <c r="U30" s="103">
        <f t="shared" si="13"/>
        <v>8722</v>
      </c>
      <c r="V30" s="103">
        <f t="shared" si="13"/>
        <v>8472</v>
      </c>
      <c r="W30" s="103">
        <f t="shared" si="13"/>
        <v>8472</v>
      </c>
      <c r="X30" s="103">
        <f t="shared" si="13"/>
        <v>200</v>
      </c>
      <c r="Y30" s="11"/>
    </row>
    <row r="31" spans="1:25" s="14" customFormat="1" ht="24.75" x14ac:dyDescent="0.25">
      <c r="A31" s="102">
        <v>18</v>
      </c>
      <c r="B31" s="97" t="s">
        <v>20</v>
      </c>
      <c r="C31" s="101" t="s">
        <v>14</v>
      </c>
      <c r="D31" s="99" t="s">
        <v>176</v>
      </c>
      <c r="E31" s="99" t="s">
        <v>164</v>
      </c>
      <c r="F31" s="99" t="s">
        <v>165</v>
      </c>
      <c r="G31" s="100" t="s">
        <v>74</v>
      </c>
      <c r="H31" s="100" t="s">
        <v>217</v>
      </c>
      <c r="I31" s="51">
        <v>6297</v>
      </c>
      <c r="J31" s="37">
        <f t="shared" ref="J31:J46" si="14">I31*12</f>
        <v>75564</v>
      </c>
      <c r="K31" s="50">
        <v>250</v>
      </c>
      <c r="L31" s="50">
        <v>0</v>
      </c>
      <c r="M31" s="50">
        <v>0</v>
      </c>
      <c r="N31" s="37">
        <f t="shared" ref="N31:N46" si="15">SUM(K31:M31)*12</f>
        <v>3000</v>
      </c>
      <c r="O31" s="50">
        <v>375</v>
      </c>
      <c r="P31" s="37">
        <f t="shared" ref="P31:P46" si="16">O31*12</f>
        <v>4500</v>
      </c>
      <c r="Q31" s="50">
        <v>0</v>
      </c>
      <c r="R31" s="37">
        <f t="shared" ref="R31:R46" si="17">Q31*12</f>
        <v>0</v>
      </c>
      <c r="S31" s="62">
        <v>1800</v>
      </c>
      <c r="T31" s="56">
        <f t="shared" ref="T31:T47" si="18">S31*12</f>
        <v>21600</v>
      </c>
      <c r="U31" s="56">
        <f t="shared" ref="U31:U46" si="19">I31+K31+L31+M31+O31+Q31+S31</f>
        <v>8722</v>
      </c>
      <c r="V31" s="54">
        <f t="shared" ref="V31:V46" si="20">U31-250</f>
        <v>8472</v>
      </c>
      <c r="W31" s="54">
        <f>U31-250</f>
        <v>8472</v>
      </c>
      <c r="X31" s="53">
        <v>200</v>
      </c>
      <c r="Y31" s="11"/>
    </row>
    <row r="32" spans="1:25" s="14" customFormat="1" x14ac:dyDescent="0.25">
      <c r="A32" s="102"/>
      <c r="B32" s="97"/>
      <c r="C32" s="101"/>
      <c r="D32" s="99"/>
      <c r="E32" s="99"/>
      <c r="F32" s="99"/>
      <c r="G32" s="100"/>
      <c r="H32" s="100"/>
      <c r="I32" s="103">
        <f>SUM(I31)</f>
        <v>6297</v>
      </c>
      <c r="J32" s="103">
        <f t="shared" ref="J32:X32" si="21">SUM(J31)</f>
        <v>75564</v>
      </c>
      <c r="K32" s="103">
        <f t="shared" si="21"/>
        <v>250</v>
      </c>
      <c r="L32" s="103">
        <f t="shared" si="21"/>
        <v>0</v>
      </c>
      <c r="M32" s="103">
        <f t="shared" si="21"/>
        <v>0</v>
      </c>
      <c r="N32" s="103">
        <f t="shared" si="21"/>
        <v>3000</v>
      </c>
      <c r="O32" s="103">
        <f t="shared" si="21"/>
        <v>375</v>
      </c>
      <c r="P32" s="103">
        <f t="shared" si="21"/>
        <v>4500</v>
      </c>
      <c r="Q32" s="103">
        <f t="shared" si="21"/>
        <v>0</v>
      </c>
      <c r="R32" s="103">
        <f t="shared" si="21"/>
        <v>0</v>
      </c>
      <c r="S32" s="103">
        <f t="shared" si="21"/>
        <v>1800</v>
      </c>
      <c r="T32" s="103">
        <f t="shared" si="21"/>
        <v>21600</v>
      </c>
      <c r="U32" s="103">
        <f t="shared" si="21"/>
        <v>8722</v>
      </c>
      <c r="V32" s="103">
        <f t="shared" si="21"/>
        <v>8472</v>
      </c>
      <c r="W32" s="103">
        <f t="shared" si="21"/>
        <v>8472</v>
      </c>
      <c r="X32" s="103">
        <f t="shared" si="21"/>
        <v>200</v>
      </c>
      <c r="Y32" s="11"/>
    </row>
    <row r="33" spans="1:25" s="14" customFormat="1" ht="24.75" x14ac:dyDescent="0.25">
      <c r="A33" s="15">
        <v>19</v>
      </c>
      <c r="B33" s="97" t="s">
        <v>20</v>
      </c>
      <c r="C33" s="101" t="s">
        <v>14</v>
      </c>
      <c r="D33" s="99" t="s">
        <v>176</v>
      </c>
      <c r="E33" s="99" t="s">
        <v>116</v>
      </c>
      <c r="F33" s="99" t="s">
        <v>166</v>
      </c>
      <c r="G33" s="100" t="s">
        <v>74</v>
      </c>
      <c r="H33" s="100" t="s">
        <v>217</v>
      </c>
      <c r="I33" s="51">
        <v>6297</v>
      </c>
      <c r="J33" s="37">
        <f t="shared" si="14"/>
        <v>75564</v>
      </c>
      <c r="K33" s="50">
        <v>250</v>
      </c>
      <c r="L33" s="50">
        <v>0</v>
      </c>
      <c r="M33" s="50">
        <v>0</v>
      </c>
      <c r="N33" s="37">
        <f t="shared" si="15"/>
        <v>3000</v>
      </c>
      <c r="O33" s="50">
        <v>375</v>
      </c>
      <c r="P33" s="37">
        <f t="shared" si="16"/>
        <v>4500</v>
      </c>
      <c r="Q33" s="50">
        <v>0</v>
      </c>
      <c r="R33" s="37">
        <f t="shared" si="17"/>
        <v>0</v>
      </c>
      <c r="S33" s="62">
        <v>1800</v>
      </c>
      <c r="T33" s="56">
        <f t="shared" si="18"/>
        <v>21600</v>
      </c>
      <c r="U33" s="56">
        <f t="shared" si="19"/>
        <v>8722</v>
      </c>
      <c r="V33" s="54">
        <f t="shared" si="20"/>
        <v>8472</v>
      </c>
      <c r="W33" s="54">
        <f>U33-250</f>
        <v>8472</v>
      </c>
      <c r="X33" s="53">
        <v>200</v>
      </c>
      <c r="Y33" s="11"/>
    </row>
    <row r="34" spans="1:25" s="14" customFormat="1" ht="24.75" x14ac:dyDescent="0.25">
      <c r="A34" s="15">
        <v>20</v>
      </c>
      <c r="B34" s="97" t="s">
        <v>20</v>
      </c>
      <c r="C34" s="101" t="s">
        <v>14</v>
      </c>
      <c r="D34" s="99" t="s">
        <v>176</v>
      </c>
      <c r="E34" s="99" t="s">
        <v>91</v>
      </c>
      <c r="F34" s="99" t="s">
        <v>166</v>
      </c>
      <c r="G34" s="100" t="s">
        <v>74</v>
      </c>
      <c r="H34" s="100" t="s">
        <v>217</v>
      </c>
      <c r="I34" s="51">
        <v>6297</v>
      </c>
      <c r="J34" s="37">
        <f t="shared" si="14"/>
        <v>75564</v>
      </c>
      <c r="K34" s="50">
        <v>250</v>
      </c>
      <c r="L34" s="50">
        <v>0</v>
      </c>
      <c r="M34" s="50">
        <v>0</v>
      </c>
      <c r="N34" s="37">
        <f t="shared" si="15"/>
        <v>3000</v>
      </c>
      <c r="O34" s="50">
        <v>375</v>
      </c>
      <c r="P34" s="37">
        <f t="shared" si="16"/>
        <v>4500</v>
      </c>
      <c r="Q34" s="50">
        <v>0</v>
      </c>
      <c r="R34" s="37">
        <f t="shared" si="17"/>
        <v>0</v>
      </c>
      <c r="S34" s="62">
        <v>1800</v>
      </c>
      <c r="T34" s="56">
        <f t="shared" si="18"/>
        <v>21600</v>
      </c>
      <c r="U34" s="56">
        <f t="shared" si="19"/>
        <v>8722</v>
      </c>
      <c r="V34" s="54">
        <f t="shared" si="20"/>
        <v>8472</v>
      </c>
      <c r="W34" s="54">
        <f>U34-250</f>
        <v>8472</v>
      </c>
      <c r="X34" s="53">
        <v>200</v>
      </c>
      <c r="Y34" s="11"/>
    </row>
    <row r="35" spans="1:25" s="14" customFormat="1" x14ac:dyDescent="0.25">
      <c r="A35" s="15"/>
      <c r="B35" s="216" t="s">
        <v>223</v>
      </c>
      <c r="C35" s="217"/>
      <c r="D35" s="217"/>
      <c r="E35" s="217"/>
      <c r="F35" s="217"/>
      <c r="G35" s="218"/>
      <c r="H35" s="105"/>
      <c r="I35" s="106"/>
      <c r="J35" s="107"/>
      <c r="K35" s="108"/>
      <c r="L35" s="108"/>
      <c r="M35" s="108"/>
      <c r="N35" s="107"/>
      <c r="O35" s="108"/>
      <c r="P35" s="107"/>
      <c r="Q35" s="108"/>
      <c r="R35" s="107"/>
      <c r="S35" s="109">
        <v>3000</v>
      </c>
      <c r="T35" s="110">
        <f t="shared" si="18"/>
        <v>36000</v>
      </c>
      <c r="U35" s="110"/>
      <c r="V35" s="106"/>
      <c r="W35" s="106"/>
      <c r="X35" s="108"/>
      <c r="Y35" s="11"/>
    </row>
    <row r="36" spans="1:25" s="14" customFormat="1" x14ac:dyDescent="0.25">
      <c r="A36" s="15"/>
      <c r="B36" s="97"/>
      <c r="C36" s="101"/>
      <c r="D36" s="99"/>
      <c r="E36" s="99"/>
      <c r="F36" s="99"/>
      <c r="G36" s="100"/>
      <c r="H36" s="100"/>
      <c r="I36" s="103">
        <f>SUM(I33:I35)</f>
        <v>12594</v>
      </c>
      <c r="J36" s="103">
        <f t="shared" ref="J36:X36" si="22">SUM(J33:J35)</f>
        <v>151128</v>
      </c>
      <c r="K36" s="103">
        <f t="shared" si="22"/>
        <v>500</v>
      </c>
      <c r="L36" s="103">
        <f t="shared" si="22"/>
        <v>0</v>
      </c>
      <c r="M36" s="103">
        <f t="shared" si="22"/>
        <v>0</v>
      </c>
      <c r="N36" s="103">
        <f t="shared" si="22"/>
        <v>6000</v>
      </c>
      <c r="O36" s="103">
        <f t="shared" si="22"/>
        <v>750</v>
      </c>
      <c r="P36" s="103">
        <f t="shared" si="22"/>
        <v>9000</v>
      </c>
      <c r="Q36" s="103">
        <f t="shared" si="22"/>
        <v>0</v>
      </c>
      <c r="R36" s="103">
        <f t="shared" si="22"/>
        <v>0</v>
      </c>
      <c r="S36" s="103">
        <f t="shared" si="22"/>
        <v>6600</v>
      </c>
      <c r="T36" s="103">
        <f t="shared" si="22"/>
        <v>79200</v>
      </c>
      <c r="U36" s="103">
        <f t="shared" si="22"/>
        <v>17444</v>
      </c>
      <c r="V36" s="103">
        <f t="shared" si="22"/>
        <v>16944</v>
      </c>
      <c r="W36" s="103">
        <f t="shared" si="22"/>
        <v>16944</v>
      </c>
      <c r="X36" s="103">
        <f t="shared" si="22"/>
        <v>400</v>
      </c>
      <c r="Y36" s="11"/>
    </row>
    <row r="37" spans="1:25" s="14" customFormat="1" ht="24.75" x14ac:dyDescent="0.25">
      <c r="A37" s="102">
        <v>21</v>
      </c>
      <c r="B37" s="97" t="s">
        <v>20</v>
      </c>
      <c r="C37" s="101" t="s">
        <v>14</v>
      </c>
      <c r="D37" s="99" t="s">
        <v>176</v>
      </c>
      <c r="E37" s="99" t="s">
        <v>89</v>
      </c>
      <c r="F37" s="99" t="s">
        <v>169</v>
      </c>
      <c r="G37" s="100" t="s">
        <v>74</v>
      </c>
      <c r="H37" s="100" t="s">
        <v>217</v>
      </c>
      <c r="I37" s="51">
        <v>6297</v>
      </c>
      <c r="J37" s="37">
        <f t="shared" si="14"/>
        <v>75564</v>
      </c>
      <c r="K37" s="50">
        <v>250</v>
      </c>
      <c r="L37" s="50">
        <v>0</v>
      </c>
      <c r="M37" s="50">
        <v>0</v>
      </c>
      <c r="N37" s="37">
        <f t="shared" si="15"/>
        <v>3000</v>
      </c>
      <c r="O37" s="50">
        <v>375</v>
      </c>
      <c r="P37" s="37">
        <f t="shared" si="16"/>
        <v>4500</v>
      </c>
      <c r="Q37" s="50">
        <v>0</v>
      </c>
      <c r="R37" s="37">
        <f t="shared" si="17"/>
        <v>0</v>
      </c>
      <c r="S37" s="62">
        <v>1800</v>
      </c>
      <c r="T37" s="56">
        <f t="shared" si="18"/>
        <v>21600</v>
      </c>
      <c r="U37" s="56">
        <f t="shared" si="19"/>
        <v>8722</v>
      </c>
      <c r="V37" s="54">
        <f t="shared" si="20"/>
        <v>8472</v>
      </c>
      <c r="W37" s="54">
        <f>U37-250</f>
        <v>8472</v>
      </c>
      <c r="X37" s="53">
        <v>200</v>
      </c>
      <c r="Y37" s="11"/>
    </row>
    <row r="38" spans="1:25" s="14" customFormat="1" ht="24.75" x14ac:dyDescent="0.25">
      <c r="A38" s="15">
        <v>22</v>
      </c>
      <c r="B38" s="97" t="s">
        <v>20</v>
      </c>
      <c r="C38" s="101" t="s">
        <v>14</v>
      </c>
      <c r="D38" s="99" t="s">
        <v>176</v>
      </c>
      <c r="E38" s="99" t="s">
        <v>91</v>
      </c>
      <c r="F38" s="99" t="s">
        <v>169</v>
      </c>
      <c r="G38" s="100" t="s">
        <v>74</v>
      </c>
      <c r="H38" s="100" t="s">
        <v>217</v>
      </c>
      <c r="I38" s="51">
        <v>6297</v>
      </c>
      <c r="J38" s="37">
        <f t="shared" si="14"/>
        <v>75564</v>
      </c>
      <c r="K38" s="50">
        <v>250</v>
      </c>
      <c r="L38" s="50">
        <v>0</v>
      </c>
      <c r="M38" s="50">
        <v>0</v>
      </c>
      <c r="N38" s="37">
        <f t="shared" si="15"/>
        <v>3000</v>
      </c>
      <c r="O38" s="50">
        <v>375</v>
      </c>
      <c r="P38" s="37">
        <f t="shared" si="16"/>
        <v>4500</v>
      </c>
      <c r="Q38" s="50">
        <v>0</v>
      </c>
      <c r="R38" s="37">
        <f t="shared" si="17"/>
        <v>0</v>
      </c>
      <c r="S38" s="62">
        <v>1800</v>
      </c>
      <c r="T38" s="56">
        <f t="shared" si="18"/>
        <v>21600</v>
      </c>
      <c r="U38" s="56">
        <f t="shared" si="19"/>
        <v>8722</v>
      </c>
      <c r="V38" s="54">
        <f t="shared" si="20"/>
        <v>8472</v>
      </c>
      <c r="W38" s="54">
        <f>U38-250</f>
        <v>8472</v>
      </c>
      <c r="X38" s="53">
        <v>200</v>
      </c>
      <c r="Y38" s="11"/>
    </row>
    <row r="39" spans="1:25" s="14" customFormat="1" x14ac:dyDescent="0.25">
      <c r="A39" s="15"/>
      <c r="B39" s="97"/>
      <c r="C39" s="101"/>
      <c r="D39" s="99"/>
      <c r="E39" s="99"/>
      <c r="F39" s="99"/>
      <c r="G39" s="100"/>
      <c r="H39" s="100"/>
      <c r="I39" s="103">
        <f>SUM(I37:I38)</f>
        <v>12594</v>
      </c>
      <c r="J39" s="103">
        <f t="shared" ref="J39:X39" si="23">SUM(J37:J38)</f>
        <v>151128</v>
      </c>
      <c r="K39" s="103">
        <f t="shared" si="23"/>
        <v>500</v>
      </c>
      <c r="L39" s="103">
        <f t="shared" si="23"/>
        <v>0</v>
      </c>
      <c r="M39" s="103">
        <f t="shared" si="23"/>
        <v>0</v>
      </c>
      <c r="N39" s="103">
        <f t="shared" si="23"/>
        <v>6000</v>
      </c>
      <c r="O39" s="103">
        <f t="shared" si="23"/>
        <v>750</v>
      </c>
      <c r="P39" s="103">
        <f t="shared" si="23"/>
        <v>9000</v>
      </c>
      <c r="Q39" s="103">
        <f t="shared" si="23"/>
        <v>0</v>
      </c>
      <c r="R39" s="103">
        <f t="shared" si="23"/>
        <v>0</v>
      </c>
      <c r="S39" s="103">
        <f t="shared" si="23"/>
        <v>3600</v>
      </c>
      <c r="T39" s="103">
        <f t="shared" si="23"/>
        <v>43200</v>
      </c>
      <c r="U39" s="103">
        <f t="shared" si="23"/>
        <v>17444</v>
      </c>
      <c r="V39" s="103">
        <f t="shared" si="23"/>
        <v>16944</v>
      </c>
      <c r="W39" s="103">
        <f t="shared" si="23"/>
        <v>16944</v>
      </c>
      <c r="X39" s="103">
        <f t="shared" si="23"/>
        <v>400</v>
      </c>
      <c r="Y39" s="11"/>
    </row>
    <row r="40" spans="1:25" s="14" customFormat="1" ht="24.75" x14ac:dyDescent="0.25">
      <c r="A40" s="15">
        <v>23</v>
      </c>
      <c r="B40" s="97" t="s">
        <v>20</v>
      </c>
      <c r="C40" s="101" t="s">
        <v>14</v>
      </c>
      <c r="D40" s="99" t="s">
        <v>176</v>
      </c>
      <c r="E40" s="99" t="s">
        <v>116</v>
      </c>
      <c r="F40" s="99" t="s">
        <v>171</v>
      </c>
      <c r="G40" s="100" t="s">
        <v>74</v>
      </c>
      <c r="H40" s="100" t="s">
        <v>217</v>
      </c>
      <c r="I40" s="51">
        <v>6297</v>
      </c>
      <c r="J40" s="37">
        <f t="shared" si="14"/>
        <v>75564</v>
      </c>
      <c r="K40" s="50">
        <v>250</v>
      </c>
      <c r="L40" s="50">
        <v>0</v>
      </c>
      <c r="M40" s="50">
        <v>0</v>
      </c>
      <c r="N40" s="37">
        <f t="shared" si="15"/>
        <v>3000</v>
      </c>
      <c r="O40" s="50">
        <v>375</v>
      </c>
      <c r="P40" s="37">
        <f t="shared" si="16"/>
        <v>4500</v>
      </c>
      <c r="Q40" s="50">
        <v>0</v>
      </c>
      <c r="R40" s="37">
        <f t="shared" si="17"/>
        <v>0</v>
      </c>
      <c r="S40" s="62">
        <v>1800</v>
      </c>
      <c r="T40" s="56">
        <f t="shared" si="18"/>
        <v>21600</v>
      </c>
      <c r="U40" s="56">
        <f t="shared" si="19"/>
        <v>8722</v>
      </c>
      <c r="V40" s="54">
        <f t="shared" si="20"/>
        <v>8472</v>
      </c>
      <c r="W40" s="54">
        <f>U40-250</f>
        <v>8472</v>
      </c>
      <c r="X40" s="53">
        <v>200</v>
      </c>
      <c r="Y40" s="11"/>
    </row>
    <row r="41" spans="1:25" s="14" customFormat="1" x14ac:dyDescent="0.25">
      <c r="A41" s="15"/>
      <c r="B41" s="216" t="s">
        <v>224</v>
      </c>
      <c r="C41" s="217"/>
      <c r="D41" s="217"/>
      <c r="E41" s="217"/>
      <c r="F41" s="217"/>
      <c r="G41" s="218"/>
      <c r="H41" s="105"/>
      <c r="I41" s="106"/>
      <c r="J41" s="107"/>
      <c r="K41" s="108"/>
      <c r="L41" s="108"/>
      <c r="M41" s="108"/>
      <c r="N41" s="107"/>
      <c r="O41" s="108"/>
      <c r="P41" s="107"/>
      <c r="Q41" s="108"/>
      <c r="R41" s="107"/>
      <c r="S41" s="109">
        <v>3000</v>
      </c>
      <c r="T41" s="110">
        <f t="shared" si="18"/>
        <v>36000</v>
      </c>
      <c r="U41" s="110"/>
      <c r="V41" s="106"/>
      <c r="W41" s="106"/>
      <c r="X41" s="108"/>
      <c r="Y41" s="11"/>
    </row>
    <row r="42" spans="1:25" s="14" customFormat="1" x14ac:dyDescent="0.25">
      <c r="A42" s="15"/>
      <c r="B42" s="97"/>
      <c r="C42" s="101"/>
      <c r="D42" s="99"/>
      <c r="E42" s="99"/>
      <c r="F42" s="99"/>
      <c r="G42" s="100"/>
      <c r="H42" s="100"/>
      <c r="I42" s="103">
        <f>SUM(I40:I41)</f>
        <v>6297</v>
      </c>
      <c r="J42" s="103">
        <f t="shared" ref="J42:W42" si="24">SUM(J40:J41)</f>
        <v>75564</v>
      </c>
      <c r="K42" s="103">
        <f t="shared" si="24"/>
        <v>250</v>
      </c>
      <c r="L42" s="103">
        <f t="shared" si="24"/>
        <v>0</v>
      </c>
      <c r="M42" s="103">
        <f t="shared" si="24"/>
        <v>0</v>
      </c>
      <c r="N42" s="103">
        <f t="shared" si="24"/>
        <v>3000</v>
      </c>
      <c r="O42" s="103">
        <f t="shared" si="24"/>
        <v>375</v>
      </c>
      <c r="P42" s="103">
        <f t="shared" si="24"/>
        <v>4500</v>
      </c>
      <c r="Q42" s="103">
        <f t="shared" si="24"/>
        <v>0</v>
      </c>
      <c r="R42" s="103">
        <f t="shared" si="24"/>
        <v>0</v>
      </c>
      <c r="S42" s="103">
        <f t="shared" si="24"/>
        <v>4800</v>
      </c>
      <c r="T42" s="103">
        <f t="shared" si="24"/>
        <v>57600</v>
      </c>
      <c r="U42" s="103">
        <f t="shared" si="24"/>
        <v>8722</v>
      </c>
      <c r="V42" s="103">
        <f t="shared" si="24"/>
        <v>8472</v>
      </c>
      <c r="W42" s="103">
        <f t="shared" si="24"/>
        <v>8472</v>
      </c>
      <c r="X42" s="103">
        <f>SUM(X40:X41)</f>
        <v>200</v>
      </c>
      <c r="Y42" s="11"/>
    </row>
    <row r="43" spans="1:25" s="14" customFormat="1" ht="24.75" x14ac:dyDescent="0.25">
      <c r="A43" s="102">
        <v>24</v>
      </c>
      <c r="B43" s="97" t="s">
        <v>20</v>
      </c>
      <c r="C43" s="101" t="s">
        <v>14</v>
      </c>
      <c r="D43" s="99" t="s">
        <v>176</v>
      </c>
      <c r="E43" s="99" t="s">
        <v>116</v>
      </c>
      <c r="F43" s="99" t="s">
        <v>172</v>
      </c>
      <c r="G43" s="100" t="s">
        <v>74</v>
      </c>
      <c r="H43" s="100" t="s">
        <v>217</v>
      </c>
      <c r="I43" s="51">
        <v>6297</v>
      </c>
      <c r="J43" s="37">
        <f t="shared" si="14"/>
        <v>75564</v>
      </c>
      <c r="K43" s="50">
        <v>250</v>
      </c>
      <c r="L43" s="50">
        <v>0</v>
      </c>
      <c r="M43" s="50">
        <v>0</v>
      </c>
      <c r="N43" s="37">
        <f t="shared" si="15"/>
        <v>3000</v>
      </c>
      <c r="O43" s="50">
        <v>375</v>
      </c>
      <c r="P43" s="37">
        <f t="shared" si="16"/>
        <v>4500</v>
      </c>
      <c r="Q43" s="50">
        <v>0</v>
      </c>
      <c r="R43" s="37">
        <f t="shared" si="17"/>
        <v>0</v>
      </c>
      <c r="S43" s="62">
        <v>1800</v>
      </c>
      <c r="T43" s="56">
        <f t="shared" si="18"/>
        <v>21600</v>
      </c>
      <c r="U43" s="56">
        <f t="shared" si="19"/>
        <v>8722</v>
      </c>
      <c r="V43" s="54">
        <f t="shared" si="20"/>
        <v>8472</v>
      </c>
      <c r="W43" s="54">
        <f>U43-250</f>
        <v>8472</v>
      </c>
      <c r="X43" s="53">
        <v>200</v>
      </c>
      <c r="Y43" s="11"/>
    </row>
    <row r="44" spans="1:25" s="14" customFormat="1" x14ac:dyDescent="0.25">
      <c r="A44" s="102"/>
      <c r="B44" s="97"/>
      <c r="C44" s="101"/>
      <c r="D44" s="99"/>
      <c r="E44" s="99"/>
      <c r="F44" s="99"/>
      <c r="G44" s="100"/>
      <c r="H44" s="100"/>
      <c r="I44" s="51">
        <f>SUM(I43)</f>
        <v>6297</v>
      </c>
      <c r="J44" s="111">
        <f t="shared" ref="J44:X44" si="25">SUM(J43)</f>
        <v>75564</v>
      </c>
      <c r="K44" s="111">
        <f t="shared" si="25"/>
        <v>250</v>
      </c>
      <c r="L44" s="111">
        <f t="shared" si="25"/>
        <v>0</v>
      </c>
      <c r="M44" s="111">
        <f t="shared" si="25"/>
        <v>0</v>
      </c>
      <c r="N44" s="111">
        <f t="shared" si="25"/>
        <v>3000</v>
      </c>
      <c r="O44" s="111">
        <f t="shared" si="25"/>
        <v>375</v>
      </c>
      <c r="P44" s="111">
        <f t="shared" si="25"/>
        <v>4500</v>
      </c>
      <c r="Q44" s="111">
        <f t="shared" si="25"/>
        <v>0</v>
      </c>
      <c r="R44" s="111">
        <f t="shared" si="25"/>
        <v>0</v>
      </c>
      <c r="S44" s="111">
        <f t="shared" si="25"/>
        <v>1800</v>
      </c>
      <c r="T44" s="111">
        <f t="shared" si="25"/>
        <v>21600</v>
      </c>
      <c r="U44" s="111">
        <f t="shared" si="25"/>
        <v>8722</v>
      </c>
      <c r="V44" s="111">
        <f t="shared" si="25"/>
        <v>8472</v>
      </c>
      <c r="W44" s="111">
        <f t="shared" si="25"/>
        <v>8472</v>
      </c>
      <c r="X44" s="111">
        <f t="shared" si="25"/>
        <v>200</v>
      </c>
      <c r="Y44" s="11"/>
    </row>
    <row r="45" spans="1:25" s="14" customFormat="1" ht="24.75" x14ac:dyDescent="0.25">
      <c r="A45" s="15">
        <v>25</v>
      </c>
      <c r="B45" s="97" t="s">
        <v>20</v>
      </c>
      <c r="C45" s="101" t="s">
        <v>14</v>
      </c>
      <c r="D45" s="99" t="s">
        <v>176</v>
      </c>
      <c r="E45" s="99" t="s">
        <v>116</v>
      </c>
      <c r="F45" s="99" t="s">
        <v>162</v>
      </c>
      <c r="G45" s="100" t="s">
        <v>74</v>
      </c>
      <c r="H45" s="100" t="s">
        <v>217</v>
      </c>
      <c r="I45" s="51">
        <v>6297</v>
      </c>
      <c r="J45" s="37">
        <f t="shared" si="14"/>
        <v>75564</v>
      </c>
      <c r="K45" s="50">
        <v>250</v>
      </c>
      <c r="L45" s="50">
        <v>0</v>
      </c>
      <c r="M45" s="50">
        <v>0</v>
      </c>
      <c r="N45" s="37">
        <f t="shared" si="15"/>
        <v>3000</v>
      </c>
      <c r="O45" s="50">
        <v>375</v>
      </c>
      <c r="P45" s="37">
        <f t="shared" si="16"/>
        <v>4500</v>
      </c>
      <c r="Q45" s="50">
        <v>0</v>
      </c>
      <c r="R45" s="37">
        <f t="shared" si="17"/>
        <v>0</v>
      </c>
      <c r="S45" s="62">
        <v>1800</v>
      </c>
      <c r="T45" s="56">
        <f t="shared" si="18"/>
        <v>21600</v>
      </c>
      <c r="U45" s="56">
        <f t="shared" si="19"/>
        <v>8722</v>
      </c>
      <c r="V45" s="54">
        <f t="shared" si="20"/>
        <v>8472</v>
      </c>
      <c r="W45" s="54">
        <f>U45-250</f>
        <v>8472</v>
      </c>
      <c r="X45" s="53">
        <v>200</v>
      </c>
      <c r="Y45" s="11"/>
    </row>
    <row r="46" spans="1:25" s="14" customFormat="1" ht="24.75" x14ac:dyDescent="0.25">
      <c r="A46" s="15">
        <v>26</v>
      </c>
      <c r="B46" s="97" t="s">
        <v>20</v>
      </c>
      <c r="C46" s="101" t="s">
        <v>14</v>
      </c>
      <c r="D46" s="99" t="s">
        <v>176</v>
      </c>
      <c r="E46" s="99" t="s">
        <v>91</v>
      </c>
      <c r="F46" s="99" t="s">
        <v>162</v>
      </c>
      <c r="G46" s="100" t="s">
        <v>74</v>
      </c>
      <c r="H46" s="100" t="s">
        <v>217</v>
      </c>
      <c r="I46" s="51">
        <v>6297</v>
      </c>
      <c r="J46" s="37">
        <f t="shared" si="14"/>
        <v>75564</v>
      </c>
      <c r="K46" s="50">
        <v>250</v>
      </c>
      <c r="L46" s="50">
        <v>0</v>
      </c>
      <c r="M46" s="50">
        <v>0</v>
      </c>
      <c r="N46" s="37">
        <f t="shared" si="15"/>
        <v>3000</v>
      </c>
      <c r="O46" s="50">
        <v>375</v>
      </c>
      <c r="P46" s="37">
        <f t="shared" si="16"/>
        <v>4500</v>
      </c>
      <c r="Q46" s="50">
        <v>0</v>
      </c>
      <c r="R46" s="37">
        <f t="shared" si="17"/>
        <v>0</v>
      </c>
      <c r="S46" s="62">
        <v>1800</v>
      </c>
      <c r="T46" s="56">
        <f t="shared" si="18"/>
        <v>21600</v>
      </c>
      <c r="U46" s="56">
        <f t="shared" si="19"/>
        <v>8722</v>
      </c>
      <c r="V46" s="54">
        <f t="shared" si="20"/>
        <v>8472</v>
      </c>
      <c r="W46" s="54">
        <f>U46-250</f>
        <v>8472</v>
      </c>
      <c r="X46" s="53">
        <v>200</v>
      </c>
      <c r="Y46" s="11"/>
    </row>
    <row r="47" spans="1:25" s="14" customFormat="1" x14ac:dyDescent="0.25">
      <c r="A47" s="15"/>
      <c r="B47" s="216" t="s">
        <v>219</v>
      </c>
      <c r="C47" s="217"/>
      <c r="D47" s="217"/>
      <c r="E47" s="217"/>
      <c r="F47" s="217"/>
      <c r="G47" s="218"/>
      <c r="H47" s="105"/>
      <c r="I47" s="106"/>
      <c r="J47" s="107"/>
      <c r="K47" s="108"/>
      <c r="L47" s="108"/>
      <c r="M47" s="108"/>
      <c r="N47" s="107"/>
      <c r="O47" s="108"/>
      <c r="P47" s="107"/>
      <c r="Q47" s="108"/>
      <c r="R47" s="107"/>
      <c r="S47" s="109">
        <v>3000</v>
      </c>
      <c r="T47" s="110">
        <f t="shared" si="18"/>
        <v>36000</v>
      </c>
      <c r="U47" s="110"/>
      <c r="V47" s="106"/>
      <c r="W47" s="106"/>
      <c r="X47" s="108"/>
      <c r="Y47" s="11"/>
    </row>
    <row r="48" spans="1:25" s="14" customFormat="1" x14ac:dyDescent="0.25">
      <c r="A48" s="15"/>
      <c r="B48" s="99"/>
      <c r="C48" s="99"/>
      <c r="D48" s="99"/>
      <c r="E48" s="99"/>
      <c r="F48" s="99"/>
      <c r="G48" s="99"/>
      <c r="H48" s="100"/>
      <c r="I48" s="103">
        <f>SUM(I45:I47)</f>
        <v>12594</v>
      </c>
      <c r="J48" s="103">
        <f>SUM(J45:J47)</f>
        <v>151128</v>
      </c>
      <c r="K48" s="103">
        <f t="shared" ref="K48:X48" si="26">SUM(K45:K47)</f>
        <v>500</v>
      </c>
      <c r="L48" s="103">
        <f t="shared" si="26"/>
        <v>0</v>
      </c>
      <c r="M48" s="103">
        <f t="shared" si="26"/>
        <v>0</v>
      </c>
      <c r="N48" s="103">
        <f t="shared" si="26"/>
        <v>6000</v>
      </c>
      <c r="O48" s="103">
        <f t="shared" si="26"/>
        <v>750</v>
      </c>
      <c r="P48" s="103">
        <f t="shared" si="26"/>
        <v>9000</v>
      </c>
      <c r="Q48" s="103">
        <f t="shared" si="26"/>
        <v>0</v>
      </c>
      <c r="R48" s="103">
        <f t="shared" si="26"/>
        <v>0</v>
      </c>
      <c r="S48" s="103">
        <f t="shared" si="26"/>
        <v>6600</v>
      </c>
      <c r="T48" s="103">
        <f>SUM(T45:T47)</f>
        <v>79200</v>
      </c>
      <c r="U48" s="103">
        <f t="shared" si="26"/>
        <v>17444</v>
      </c>
      <c r="V48" s="103">
        <f t="shared" si="26"/>
        <v>16944</v>
      </c>
      <c r="W48" s="103">
        <f t="shared" si="26"/>
        <v>16944</v>
      </c>
      <c r="X48" s="103">
        <f t="shared" si="26"/>
        <v>400</v>
      </c>
      <c r="Y48" s="11"/>
    </row>
    <row r="49" spans="1:25" s="19" customFormat="1" x14ac:dyDescent="0.25">
      <c r="A49" s="30"/>
      <c r="B49" s="31" t="s">
        <v>78</v>
      </c>
      <c r="C49" s="31"/>
      <c r="D49" s="31"/>
      <c r="E49" s="31"/>
      <c r="F49" s="31"/>
      <c r="G49" s="40"/>
      <c r="H49" s="40"/>
      <c r="I49" s="33">
        <f>I15+I19+I23+I25+I28+I30+I32+I36+I39+I42+I48</f>
        <v>109840</v>
      </c>
      <c r="J49" s="33">
        <f>J15+J19+J23+J25+J28+J30+J32+J36+J39+J42+J48+J43</f>
        <v>1393644</v>
      </c>
      <c r="K49" s="33">
        <f t="shared" ref="K49:X49" si="27">K15+K19+K23+K25+K28+K30+K32+K36+K39+K42+K48+K43</f>
        <v>6500</v>
      </c>
      <c r="L49" s="33">
        <f t="shared" si="27"/>
        <v>14500</v>
      </c>
      <c r="M49" s="33">
        <f t="shared" si="27"/>
        <v>0</v>
      </c>
      <c r="N49" s="33">
        <f t="shared" si="27"/>
        <v>252000</v>
      </c>
      <c r="O49" s="33">
        <f t="shared" si="27"/>
        <v>5625</v>
      </c>
      <c r="P49" s="33">
        <f t="shared" si="27"/>
        <v>67500</v>
      </c>
      <c r="Q49" s="33">
        <f t="shared" si="27"/>
        <v>0</v>
      </c>
      <c r="R49" s="33">
        <f t="shared" si="27"/>
        <v>0</v>
      </c>
      <c r="S49" s="33">
        <f t="shared" si="27"/>
        <v>94500</v>
      </c>
      <c r="T49" s="33">
        <f>T15+T19+T23+T25+T28+T30+T32+T36+T39+T42+T48+T43</f>
        <v>1134000</v>
      </c>
      <c r="U49" s="33">
        <f t="shared" si="27"/>
        <v>184262</v>
      </c>
      <c r="V49" s="33">
        <f t="shared" si="27"/>
        <v>252762</v>
      </c>
      <c r="W49" s="33">
        <f t="shared" si="27"/>
        <v>472302</v>
      </c>
      <c r="X49" s="33">
        <f t="shared" si="27"/>
        <v>5200</v>
      </c>
      <c r="Y49" s="42"/>
    </row>
    <row r="50" spans="1:25" x14ac:dyDescent="0.25">
      <c r="I50" s="6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63"/>
      <c r="V50" s="64">
        <v>252762</v>
      </c>
      <c r="W50" s="64">
        <v>472302</v>
      </c>
      <c r="X50" s="64"/>
      <c r="Y50" s="65"/>
    </row>
    <row r="51" spans="1:25" x14ac:dyDescent="0.25">
      <c r="J51" s="64">
        <f>+J49+N49+P49+T49+V49+W49+X49</f>
        <v>3577408</v>
      </c>
      <c r="Q51" s="79"/>
      <c r="R51" s="79"/>
      <c r="S51" s="79"/>
      <c r="T51" s="79"/>
      <c r="U51" s="63"/>
      <c r="V51" s="64">
        <f>V50-V49</f>
        <v>0</v>
      </c>
      <c r="W51" s="64">
        <f>W50-W49</f>
        <v>0</v>
      </c>
      <c r="X51" s="64"/>
      <c r="Y51" s="65"/>
    </row>
    <row r="52" spans="1:25" x14ac:dyDescent="0.25">
      <c r="I52" s="64"/>
      <c r="J52" s="64">
        <v>5866750</v>
      </c>
    </row>
    <row r="53" spans="1:25" x14ac:dyDescent="0.25">
      <c r="J53" s="64">
        <f>+J51+J52</f>
        <v>9444158</v>
      </c>
    </row>
    <row r="54" spans="1:25" x14ac:dyDescent="0.25">
      <c r="J54" s="64">
        <v>9444158</v>
      </c>
    </row>
    <row r="55" spans="1:25" x14ac:dyDescent="0.15">
      <c r="F55" s="69"/>
      <c r="J55" s="64">
        <f>J54-J53</f>
        <v>0</v>
      </c>
    </row>
    <row r="56" spans="1:25" x14ac:dyDescent="0.15">
      <c r="F56" s="69"/>
      <c r="J56" s="64"/>
    </row>
    <row r="58" spans="1:25" x14ac:dyDescent="0.25">
      <c r="W58" s="32">
        <f>153790+77930</f>
        <v>231720</v>
      </c>
    </row>
    <row r="64" spans="1:25" s="19" customFormat="1" x14ac:dyDescent="0.25">
      <c r="G64" s="41"/>
      <c r="H64" s="41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57"/>
      <c r="V64" s="35"/>
      <c r="W64" s="35"/>
      <c r="X64" s="35"/>
    </row>
    <row r="65" spans="7:24" s="19" customFormat="1" x14ac:dyDescent="0.25">
      <c r="G65" s="41"/>
      <c r="H65" s="41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57"/>
      <c r="V65" s="35"/>
      <c r="W65" s="35"/>
      <c r="X65" s="35"/>
    </row>
    <row r="66" spans="7:24" s="19" customFormat="1" x14ac:dyDescent="0.25">
      <c r="G66" s="41"/>
      <c r="H66" s="41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57"/>
      <c r="V66" s="35"/>
      <c r="W66" s="35"/>
      <c r="X66" s="35"/>
    </row>
    <row r="67" spans="7:24" s="19" customFormat="1" x14ac:dyDescent="0.25">
      <c r="G67" s="41"/>
      <c r="H67" s="41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57"/>
      <c r="V67" s="35"/>
      <c r="W67" s="35"/>
      <c r="X67" s="35"/>
    </row>
    <row r="68" spans="7:24" s="19" customFormat="1" x14ac:dyDescent="0.25">
      <c r="G68" s="41"/>
      <c r="H68" s="41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57"/>
      <c r="V68" s="35"/>
      <c r="W68" s="35"/>
      <c r="X68" s="35"/>
    </row>
    <row r="69" spans="7:24" s="19" customFormat="1" x14ac:dyDescent="0.25">
      <c r="G69" s="41"/>
      <c r="H69" s="41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57"/>
      <c r="V69" s="35"/>
      <c r="W69" s="35"/>
      <c r="X69" s="35"/>
    </row>
    <row r="70" spans="7:24" s="19" customFormat="1" x14ac:dyDescent="0.25">
      <c r="G70" s="41"/>
      <c r="H70" s="41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57"/>
      <c r="V70" s="35"/>
      <c r="W70" s="35"/>
      <c r="X70" s="35"/>
    </row>
    <row r="71" spans="7:24" s="19" customFormat="1" x14ac:dyDescent="0.25">
      <c r="G71" s="41"/>
      <c r="H71" s="41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57"/>
      <c r="V71" s="35"/>
      <c r="W71" s="35"/>
      <c r="X71" s="35"/>
    </row>
    <row r="72" spans="7:24" s="19" customFormat="1" x14ac:dyDescent="0.25">
      <c r="G72" s="41"/>
      <c r="H72" s="41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57"/>
      <c r="V72" s="35"/>
      <c r="W72" s="35"/>
      <c r="X72" s="35"/>
    </row>
    <row r="73" spans="7:24" s="19" customFormat="1" x14ac:dyDescent="0.25">
      <c r="G73" s="41"/>
      <c r="H73" s="41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57"/>
      <c r="V73" s="35"/>
      <c r="W73" s="35"/>
      <c r="X73" s="35"/>
    </row>
    <row r="74" spans="7:24" s="19" customFormat="1" x14ac:dyDescent="0.25">
      <c r="G74" s="41"/>
      <c r="H74" s="41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57"/>
      <c r="V74" s="35"/>
      <c r="W74" s="35"/>
      <c r="X74" s="35"/>
    </row>
    <row r="75" spans="7:24" s="19" customFormat="1" x14ac:dyDescent="0.25">
      <c r="G75" s="41"/>
      <c r="H75" s="41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57"/>
      <c r="V75" s="35"/>
      <c r="W75" s="35"/>
      <c r="X75" s="35"/>
    </row>
    <row r="76" spans="7:24" s="19" customFormat="1" x14ac:dyDescent="0.25">
      <c r="G76" s="41"/>
      <c r="H76" s="41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57"/>
      <c r="V76" s="35"/>
      <c r="W76" s="35"/>
      <c r="X76" s="35"/>
    </row>
    <row r="77" spans="7:24" s="19" customFormat="1" x14ac:dyDescent="0.25">
      <c r="G77" s="41"/>
      <c r="H77" s="41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57"/>
      <c r="V77" s="35"/>
      <c r="W77" s="35"/>
      <c r="X77" s="35"/>
    </row>
    <row r="78" spans="7:24" s="19" customFormat="1" x14ac:dyDescent="0.25">
      <c r="G78" s="41"/>
      <c r="H78" s="4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57"/>
      <c r="V78" s="35"/>
      <c r="W78" s="35"/>
      <c r="X78" s="35"/>
    </row>
    <row r="79" spans="7:24" s="19" customFormat="1" x14ac:dyDescent="0.25">
      <c r="G79" s="41"/>
      <c r="H79" s="4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57"/>
      <c r="V79" s="35"/>
      <c r="W79" s="35"/>
      <c r="X79" s="35"/>
    </row>
    <row r="80" spans="7:24" s="19" customFormat="1" x14ac:dyDescent="0.25">
      <c r="G80" s="41"/>
      <c r="H80" s="41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57"/>
      <c r="V80" s="35"/>
      <c r="W80" s="35"/>
      <c r="X80" s="35"/>
    </row>
    <row r="81" spans="7:24" s="19" customFormat="1" x14ac:dyDescent="0.25">
      <c r="G81" s="41"/>
      <c r="H81" s="41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57"/>
      <c r="V81" s="35"/>
      <c r="W81" s="35"/>
      <c r="X81" s="35"/>
    </row>
    <row r="82" spans="7:24" s="19" customFormat="1" x14ac:dyDescent="0.25"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57"/>
      <c r="V82" s="35"/>
      <c r="W82" s="35"/>
      <c r="X82" s="35"/>
    </row>
    <row r="83" spans="7:24" s="19" customFormat="1" x14ac:dyDescent="0.25">
      <c r="G83" s="41"/>
      <c r="H83" s="4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57"/>
      <c r="V83" s="35"/>
      <c r="W83" s="35"/>
      <c r="X83" s="35"/>
    </row>
    <row r="84" spans="7:24" s="19" customFormat="1" x14ac:dyDescent="0.25">
      <c r="G84" s="41"/>
      <c r="H84" s="4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57"/>
      <c r="V84" s="35"/>
      <c r="W84" s="35"/>
      <c r="X84" s="35"/>
    </row>
    <row r="85" spans="7:24" s="19" customFormat="1" x14ac:dyDescent="0.25">
      <c r="G85" s="41"/>
      <c r="H85" s="41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57"/>
      <c r="V85" s="35"/>
      <c r="W85" s="35"/>
      <c r="X85" s="35"/>
    </row>
    <row r="86" spans="7:24" s="19" customFormat="1" x14ac:dyDescent="0.25">
      <c r="G86" s="41"/>
      <c r="H86" s="41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57"/>
      <c r="V86" s="35"/>
      <c r="W86" s="35"/>
      <c r="X86" s="35"/>
    </row>
    <row r="87" spans="7:24" s="19" customFormat="1" x14ac:dyDescent="0.25">
      <c r="G87" s="41"/>
      <c r="H87" s="4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57"/>
      <c r="V87" s="35"/>
      <c r="W87" s="35"/>
      <c r="X87" s="35"/>
    </row>
    <row r="88" spans="7:24" s="19" customFormat="1" x14ac:dyDescent="0.25">
      <c r="G88" s="41"/>
      <c r="H88" s="4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57"/>
      <c r="V88" s="35"/>
      <c r="W88" s="35"/>
      <c r="X88" s="35"/>
    </row>
    <row r="89" spans="7:24" s="19" customFormat="1" x14ac:dyDescent="0.25">
      <c r="G89" s="41"/>
      <c r="H89" s="41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57"/>
      <c r="V89" s="35"/>
      <c r="W89" s="35"/>
      <c r="X89" s="35"/>
    </row>
    <row r="90" spans="7:24" s="19" customFormat="1" x14ac:dyDescent="0.25">
      <c r="G90" s="41"/>
      <c r="H90" s="41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57"/>
      <c r="V90" s="35"/>
      <c r="W90" s="35"/>
      <c r="X90" s="35"/>
    </row>
    <row r="91" spans="7:24" s="19" customFormat="1" x14ac:dyDescent="0.25">
      <c r="G91" s="41"/>
      <c r="H91" s="41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57"/>
      <c r="V91" s="35"/>
      <c r="W91" s="35"/>
      <c r="X91" s="35"/>
    </row>
    <row r="92" spans="7:24" s="19" customFormat="1" x14ac:dyDescent="0.25">
      <c r="G92" s="41"/>
      <c r="H92" s="41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57"/>
      <c r="V92" s="35"/>
      <c r="W92" s="35"/>
      <c r="X92" s="35"/>
    </row>
    <row r="93" spans="7:24" s="19" customFormat="1" x14ac:dyDescent="0.25">
      <c r="G93" s="41"/>
      <c r="H93" s="41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57"/>
      <c r="V93" s="35"/>
      <c r="W93" s="35"/>
      <c r="X93" s="35"/>
    </row>
    <row r="94" spans="7:24" s="19" customFormat="1" x14ac:dyDescent="0.25">
      <c r="G94" s="41"/>
      <c r="H94" s="41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57"/>
      <c r="V94" s="35"/>
      <c r="W94" s="35"/>
      <c r="X94" s="35"/>
    </row>
    <row r="95" spans="7:24" s="19" customFormat="1" x14ac:dyDescent="0.25">
      <c r="G95" s="41"/>
      <c r="H95" s="41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57"/>
      <c r="V95" s="35"/>
      <c r="W95" s="35"/>
      <c r="X95" s="35"/>
    </row>
    <row r="96" spans="7:24" s="19" customFormat="1" x14ac:dyDescent="0.25">
      <c r="G96" s="41"/>
      <c r="H96" s="4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57"/>
      <c r="V96" s="35"/>
      <c r="W96" s="35"/>
      <c r="X96" s="35"/>
    </row>
    <row r="97" spans="7:24" s="19" customFormat="1" x14ac:dyDescent="0.25">
      <c r="G97" s="41"/>
      <c r="H97" s="4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57"/>
      <c r="V97" s="35"/>
      <c r="W97" s="35"/>
      <c r="X97" s="35"/>
    </row>
    <row r="98" spans="7:24" s="19" customFormat="1" x14ac:dyDescent="0.25">
      <c r="G98" s="41"/>
      <c r="H98" s="41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57"/>
      <c r="V98" s="35"/>
      <c r="W98" s="35"/>
      <c r="X98" s="35"/>
    </row>
    <row r="99" spans="7:24" s="19" customFormat="1" x14ac:dyDescent="0.25">
      <c r="G99" s="41"/>
      <c r="H99" s="41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7"/>
      <c r="V99" s="35"/>
      <c r="W99" s="35"/>
      <c r="X99" s="35"/>
    </row>
    <row r="100" spans="7:24" s="19" customFormat="1" x14ac:dyDescent="0.25">
      <c r="G100" s="41"/>
      <c r="H100" s="41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57"/>
      <c r="V100" s="35"/>
      <c r="W100" s="35"/>
      <c r="X100" s="35"/>
    </row>
    <row r="101" spans="7:24" s="19" customFormat="1" x14ac:dyDescent="0.25">
      <c r="G101" s="41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57"/>
      <c r="V101" s="35"/>
      <c r="W101" s="35"/>
      <c r="X101" s="35"/>
    </row>
    <row r="102" spans="7:24" s="19" customFormat="1" x14ac:dyDescent="0.25">
      <c r="G102" s="41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57"/>
      <c r="V102" s="35"/>
      <c r="W102" s="35"/>
      <c r="X102" s="35"/>
    </row>
    <row r="103" spans="7:24" s="19" customFormat="1" x14ac:dyDescent="0.25">
      <c r="G103" s="41"/>
      <c r="H103" s="41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57"/>
      <c r="V103" s="35"/>
      <c r="W103" s="35"/>
      <c r="X103" s="35"/>
    </row>
    <row r="104" spans="7:24" s="19" customFormat="1" x14ac:dyDescent="0.25">
      <c r="G104" s="41"/>
      <c r="H104" s="41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57"/>
      <c r="V104" s="35"/>
      <c r="W104" s="35"/>
      <c r="X104" s="35"/>
    </row>
    <row r="105" spans="7:24" s="19" customFormat="1" x14ac:dyDescent="0.25">
      <c r="G105" s="41"/>
      <c r="H105" s="41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57"/>
      <c r="V105" s="35"/>
      <c r="W105" s="35"/>
      <c r="X105" s="35"/>
    </row>
    <row r="106" spans="7:24" s="19" customFormat="1" x14ac:dyDescent="0.25">
      <c r="G106" s="41"/>
      <c r="H106" s="4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7"/>
      <c r="V106" s="35"/>
      <c r="W106" s="35"/>
      <c r="X106" s="35"/>
    </row>
    <row r="107" spans="7:24" s="19" customFormat="1" x14ac:dyDescent="0.25">
      <c r="G107" s="41"/>
      <c r="H107" s="41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57"/>
      <c r="V107" s="35"/>
      <c r="W107" s="35"/>
      <c r="X107" s="35"/>
    </row>
    <row r="108" spans="7:24" s="19" customFormat="1" x14ac:dyDescent="0.25">
      <c r="G108" s="41"/>
      <c r="H108" s="41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57"/>
      <c r="V108" s="35"/>
      <c r="W108" s="35"/>
      <c r="X108" s="35"/>
    </row>
    <row r="109" spans="7:24" s="19" customFormat="1" x14ac:dyDescent="0.25">
      <c r="G109" s="41"/>
      <c r="H109" s="41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57"/>
      <c r="V109" s="35"/>
      <c r="W109" s="35"/>
      <c r="X109" s="35"/>
    </row>
    <row r="110" spans="7:24" s="19" customFormat="1" x14ac:dyDescent="0.25">
      <c r="G110" s="41"/>
      <c r="H110" s="41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57"/>
      <c r="V110" s="35"/>
      <c r="W110" s="35"/>
      <c r="X110" s="35"/>
    </row>
    <row r="111" spans="7:24" s="19" customFormat="1" x14ac:dyDescent="0.25">
      <c r="G111" s="41"/>
      <c r="H111" s="41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57"/>
      <c r="V111" s="35"/>
      <c r="W111" s="35"/>
      <c r="X111" s="35"/>
    </row>
    <row r="112" spans="7:24" s="19" customFormat="1" x14ac:dyDescent="0.25">
      <c r="G112" s="41"/>
      <c r="H112" s="4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57"/>
      <c r="V112" s="35"/>
      <c r="W112" s="35"/>
      <c r="X112" s="35"/>
    </row>
    <row r="113" spans="7:24" s="19" customFormat="1" x14ac:dyDescent="0.25">
      <c r="G113" s="41"/>
      <c r="H113" s="41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57"/>
      <c r="V113" s="35"/>
      <c r="W113" s="35"/>
      <c r="X113" s="35"/>
    </row>
    <row r="114" spans="7:24" s="19" customFormat="1" x14ac:dyDescent="0.25">
      <c r="G114" s="41"/>
      <c r="H114" s="41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57"/>
      <c r="V114" s="35"/>
      <c r="W114" s="35"/>
      <c r="X114" s="35"/>
    </row>
    <row r="115" spans="7:24" s="19" customFormat="1" x14ac:dyDescent="0.25">
      <c r="G115" s="41"/>
      <c r="H115" s="41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57"/>
      <c r="V115" s="35"/>
      <c r="W115" s="35"/>
      <c r="X115" s="35"/>
    </row>
    <row r="116" spans="7:24" s="19" customFormat="1" x14ac:dyDescent="0.25">
      <c r="G116" s="41"/>
      <c r="H116" s="4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57"/>
      <c r="V116" s="35"/>
      <c r="W116" s="35"/>
      <c r="X116" s="35"/>
    </row>
    <row r="117" spans="7:24" s="19" customFormat="1" x14ac:dyDescent="0.25">
      <c r="G117" s="41"/>
      <c r="H117" s="4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57"/>
      <c r="V117" s="35"/>
      <c r="W117" s="35"/>
      <c r="X117" s="35"/>
    </row>
    <row r="118" spans="7:24" s="19" customFormat="1" x14ac:dyDescent="0.25">
      <c r="G118" s="41"/>
      <c r="H118" s="41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57"/>
      <c r="V118" s="35"/>
      <c r="W118" s="35"/>
      <c r="X118" s="35"/>
    </row>
    <row r="119" spans="7:24" s="19" customFormat="1" x14ac:dyDescent="0.25">
      <c r="G119" s="41"/>
      <c r="H119" s="41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57"/>
      <c r="V119" s="35"/>
      <c r="W119" s="35"/>
      <c r="X119" s="35"/>
    </row>
    <row r="120" spans="7:24" s="19" customFormat="1" x14ac:dyDescent="0.25">
      <c r="G120" s="41"/>
      <c r="H120" s="41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57"/>
      <c r="V120" s="35"/>
      <c r="W120" s="35"/>
      <c r="X120" s="35"/>
    </row>
    <row r="121" spans="7:24" s="19" customFormat="1" x14ac:dyDescent="0.25">
      <c r="G121" s="41"/>
      <c r="H121" s="4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57"/>
      <c r="V121" s="35"/>
      <c r="W121" s="35"/>
      <c r="X121" s="35"/>
    </row>
    <row r="122" spans="7:24" s="19" customFormat="1" x14ac:dyDescent="0.25">
      <c r="G122" s="41"/>
      <c r="H122" s="41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57"/>
      <c r="V122" s="35"/>
      <c r="W122" s="35"/>
      <c r="X122" s="35"/>
    </row>
    <row r="123" spans="7:24" s="19" customFormat="1" x14ac:dyDescent="0.25">
      <c r="G123" s="41"/>
      <c r="H123" s="41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57"/>
      <c r="V123" s="35"/>
      <c r="W123" s="35"/>
      <c r="X123" s="35"/>
    </row>
    <row r="124" spans="7:24" s="19" customFormat="1" x14ac:dyDescent="0.25">
      <c r="G124" s="41"/>
      <c r="H124" s="41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57"/>
      <c r="V124" s="35"/>
      <c r="W124" s="35"/>
      <c r="X124" s="35"/>
    </row>
    <row r="125" spans="7:24" s="19" customFormat="1" x14ac:dyDescent="0.25">
      <c r="G125" s="41"/>
      <c r="H125" s="41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57"/>
      <c r="V125" s="35"/>
      <c r="W125" s="35"/>
      <c r="X125" s="35"/>
    </row>
    <row r="126" spans="7:24" s="19" customFormat="1" x14ac:dyDescent="0.25">
      <c r="G126" s="41"/>
      <c r="H126" s="41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57"/>
      <c r="V126" s="35"/>
      <c r="W126" s="35"/>
      <c r="X126" s="35"/>
    </row>
    <row r="127" spans="7:24" s="19" customFormat="1" x14ac:dyDescent="0.25">
      <c r="G127" s="41"/>
      <c r="H127" s="41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57"/>
      <c r="V127" s="35"/>
      <c r="W127" s="35"/>
      <c r="X127" s="35"/>
    </row>
    <row r="128" spans="7:24" s="19" customFormat="1" x14ac:dyDescent="0.25">
      <c r="G128" s="41"/>
      <c r="H128" s="41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57"/>
      <c r="V128" s="35"/>
      <c r="W128" s="35"/>
      <c r="X128" s="35"/>
    </row>
    <row r="129" spans="7:24" s="19" customFormat="1" x14ac:dyDescent="0.25">
      <c r="G129" s="41"/>
      <c r="H129" s="41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57"/>
      <c r="V129" s="35"/>
      <c r="W129" s="35"/>
      <c r="X129" s="35"/>
    </row>
    <row r="130" spans="7:24" s="19" customFormat="1" x14ac:dyDescent="0.25">
      <c r="G130" s="41"/>
      <c r="H130" s="41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57"/>
      <c r="V130" s="35"/>
      <c r="W130" s="35"/>
      <c r="X130" s="35"/>
    </row>
    <row r="131" spans="7:24" s="19" customFormat="1" x14ac:dyDescent="0.25">
      <c r="G131" s="41"/>
      <c r="H131" s="41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7"/>
      <c r="V131" s="35"/>
      <c r="W131" s="35"/>
      <c r="X131" s="35"/>
    </row>
    <row r="132" spans="7:24" s="19" customFormat="1" x14ac:dyDescent="0.25">
      <c r="G132" s="41"/>
      <c r="H132" s="41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57"/>
      <c r="V132" s="35"/>
      <c r="W132" s="35"/>
      <c r="X132" s="35"/>
    </row>
    <row r="133" spans="7:24" s="19" customFormat="1" x14ac:dyDescent="0.25">
      <c r="G133" s="41"/>
      <c r="H133" s="41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57"/>
      <c r="V133" s="35"/>
      <c r="W133" s="35"/>
      <c r="X133" s="35"/>
    </row>
    <row r="134" spans="7:24" s="19" customFormat="1" x14ac:dyDescent="0.25">
      <c r="G134" s="41"/>
      <c r="H134" s="4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57"/>
      <c r="V134" s="35"/>
      <c r="W134" s="35"/>
      <c r="X134" s="35"/>
    </row>
    <row r="135" spans="7:24" s="19" customFormat="1" x14ac:dyDescent="0.25">
      <c r="G135" s="41"/>
      <c r="H135" s="4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57"/>
      <c r="V135" s="35"/>
      <c r="W135" s="35"/>
      <c r="X135" s="35"/>
    </row>
    <row r="136" spans="7:24" s="19" customFormat="1" x14ac:dyDescent="0.25">
      <c r="G136" s="41"/>
      <c r="H136" s="41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57"/>
      <c r="V136" s="35"/>
      <c r="W136" s="35"/>
      <c r="X136" s="35"/>
    </row>
    <row r="137" spans="7:24" s="19" customFormat="1" x14ac:dyDescent="0.25">
      <c r="G137" s="41"/>
      <c r="H137" s="41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57"/>
      <c r="V137" s="35"/>
      <c r="W137" s="35"/>
      <c r="X137" s="35"/>
    </row>
    <row r="138" spans="7:24" s="19" customFormat="1" x14ac:dyDescent="0.25">
      <c r="G138" s="41"/>
      <c r="H138" s="41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57"/>
      <c r="V138" s="35"/>
      <c r="W138" s="35"/>
      <c r="X138" s="35"/>
    </row>
    <row r="139" spans="7:24" s="19" customFormat="1" x14ac:dyDescent="0.25">
      <c r="G139" s="41"/>
      <c r="H139" s="4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57"/>
      <c r="V139" s="35"/>
      <c r="W139" s="35"/>
      <c r="X139" s="35"/>
    </row>
    <row r="140" spans="7:24" s="19" customFormat="1" x14ac:dyDescent="0.25">
      <c r="G140" s="41"/>
      <c r="H140" s="41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57"/>
      <c r="V140" s="35"/>
      <c r="W140" s="35"/>
      <c r="X140" s="35"/>
    </row>
    <row r="141" spans="7:24" s="19" customFormat="1" x14ac:dyDescent="0.25">
      <c r="G141" s="41"/>
      <c r="H141" s="41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57"/>
      <c r="V141" s="35"/>
      <c r="W141" s="35"/>
      <c r="X141" s="35"/>
    </row>
    <row r="142" spans="7:24" s="19" customFormat="1" x14ac:dyDescent="0.25">
      <c r="G142" s="41"/>
      <c r="H142" s="41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57"/>
      <c r="V142" s="35"/>
      <c r="W142" s="35"/>
      <c r="X142" s="35"/>
    </row>
    <row r="143" spans="7:24" s="19" customFormat="1" x14ac:dyDescent="0.25">
      <c r="G143" s="41"/>
      <c r="H143" s="4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57"/>
      <c r="V143" s="35"/>
      <c r="W143" s="35"/>
      <c r="X143" s="35"/>
    </row>
    <row r="144" spans="7:24" s="19" customFormat="1" x14ac:dyDescent="0.25">
      <c r="G144" s="41"/>
      <c r="H144" s="4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57"/>
      <c r="V144" s="35"/>
      <c r="W144" s="35"/>
      <c r="X144" s="35"/>
    </row>
    <row r="145" spans="7:24" s="19" customFormat="1" x14ac:dyDescent="0.25">
      <c r="G145" s="41"/>
      <c r="H145" s="4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57"/>
      <c r="V145" s="35"/>
      <c r="W145" s="35"/>
      <c r="X145" s="35"/>
    </row>
    <row r="146" spans="7:24" s="19" customFormat="1" x14ac:dyDescent="0.25">
      <c r="G146" s="41"/>
      <c r="H146" s="4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57"/>
      <c r="V146" s="35"/>
      <c r="W146" s="35"/>
      <c r="X146" s="35"/>
    </row>
    <row r="147" spans="7:24" s="19" customFormat="1" x14ac:dyDescent="0.25">
      <c r="G147" s="41"/>
      <c r="H147" s="4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57"/>
      <c r="V147" s="35"/>
      <c r="W147" s="35"/>
      <c r="X147" s="35"/>
    </row>
    <row r="148" spans="7:24" s="19" customFormat="1" x14ac:dyDescent="0.25">
      <c r="G148" s="41"/>
      <c r="H148" s="4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57"/>
      <c r="V148" s="35"/>
      <c r="W148" s="35"/>
      <c r="X148" s="35"/>
    </row>
    <row r="149" spans="7:24" s="19" customFormat="1" x14ac:dyDescent="0.25">
      <c r="G149" s="41"/>
      <c r="H149" s="41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57"/>
      <c r="V149" s="35"/>
      <c r="W149" s="35"/>
      <c r="X149" s="35"/>
    </row>
    <row r="150" spans="7:24" s="19" customFormat="1" x14ac:dyDescent="0.25">
      <c r="G150" s="41"/>
      <c r="H150" s="41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57"/>
      <c r="V150" s="35"/>
      <c r="W150" s="35"/>
      <c r="X150" s="35"/>
    </row>
    <row r="151" spans="7:24" s="19" customFormat="1" x14ac:dyDescent="0.25">
      <c r="G151" s="41"/>
      <c r="H151" s="4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57"/>
      <c r="V151" s="35"/>
      <c r="W151" s="35"/>
      <c r="X151" s="35"/>
    </row>
    <row r="152" spans="7:24" s="19" customFormat="1" x14ac:dyDescent="0.25">
      <c r="G152" s="41"/>
      <c r="H152" s="4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57"/>
      <c r="V152" s="35"/>
      <c r="W152" s="35"/>
      <c r="X152" s="35"/>
    </row>
    <row r="153" spans="7:24" s="19" customFormat="1" x14ac:dyDescent="0.25">
      <c r="G153" s="41"/>
      <c r="H153" s="4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57"/>
      <c r="V153" s="35"/>
      <c r="W153" s="35"/>
      <c r="X153" s="35"/>
    </row>
    <row r="154" spans="7:24" s="19" customFormat="1" x14ac:dyDescent="0.25">
      <c r="G154" s="41"/>
      <c r="H154" s="4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57"/>
      <c r="V154" s="35"/>
      <c r="W154" s="35"/>
      <c r="X154" s="35"/>
    </row>
    <row r="155" spans="7:24" s="19" customFormat="1" x14ac:dyDescent="0.25">
      <c r="G155" s="41"/>
      <c r="H155" s="4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57"/>
      <c r="V155" s="35"/>
      <c r="W155" s="35"/>
      <c r="X155" s="35"/>
    </row>
    <row r="156" spans="7:24" s="19" customFormat="1" x14ac:dyDescent="0.25">
      <c r="G156" s="41"/>
      <c r="H156" s="4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57"/>
      <c r="V156" s="35"/>
      <c r="W156" s="35"/>
      <c r="X156" s="35"/>
    </row>
    <row r="157" spans="7:24" s="19" customFormat="1" x14ac:dyDescent="0.25">
      <c r="G157" s="41"/>
      <c r="H157" s="4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57"/>
      <c r="V157" s="35"/>
      <c r="W157" s="35"/>
      <c r="X157" s="35"/>
    </row>
    <row r="158" spans="7:24" s="19" customFormat="1" x14ac:dyDescent="0.25">
      <c r="G158" s="41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57"/>
      <c r="V158" s="35"/>
      <c r="W158" s="35"/>
      <c r="X158" s="35"/>
    </row>
    <row r="159" spans="7:24" s="19" customFormat="1" x14ac:dyDescent="0.25">
      <c r="G159" s="41"/>
      <c r="H159" s="4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57"/>
      <c r="V159" s="35"/>
      <c r="W159" s="35"/>
      <c r="X159" s="35"/>
    </row>
    <row r="160" spans="7:24" s="19" customFormat="1" x14ac:dyDescent="0.25">
      <c r="G160" s="41"/>
      <c r="H160" s="4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57"/>
      <c r="V160" s="35"/>
      <c r="W160" s="35"/>
      <c r="X160" s="35"/>
    </row>
    <row r="161" spans="7:24" s="19" customFormat="1" x14ac:dyDescent="0.25">
      <c r="G161" s="41"/>
      <c r="H161" s="4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57"/>
      <c r="V161" s="35"/>
      <c r="W161" s="35"/>
      <c r="X161" s="35"/>
    </row>
    <row r="162" spans="7:24" s="19" customFormat="1" x14ac:dyDescent="0.25">
      <c r="G162" s="41"/>
      <c r="H162" s="4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57"/>
      <c r="V162" s="35"/>
      <c r="W162" s="35"/>
      <c r="X162" s="35"/>
    </row>
    <row r="163" spans="7:24" s="19" customFormat="1" x14ac:dyDescent="0.25">
      <c r="G163" s="41"/>
      <c r="H163" s="4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57"/>
      <c r="V163" s="35"/>
      <c r="W163" s="35"/>
      <c r="X163" s="35"/>
    </row>
    <row r="164" spans="7:24" s="19" customFormat="1" x14ac:dyDescent="0.25">
      <c r="G164" s="41"/>
      <c r="H164" s="41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57"/>
      <c r="V164" s="35"/>
      <c r="W164" s="35"/>
      <c r="X164" s="35"/>
    </row>
    <row r="165" spans="7:24" s="19" customFormat="1" x14ac:dyDescent="0.25">
      <c r="G165" s="41"/>
      <c r="H165" s="41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57"/>
      <c r="V165" s="35"/>
      <c r="W165" s="35"/>
      <c r="X165" s="35"/>
    </row>
    <row r="166" spans="7:24" s="19" customFormat="1" x14ac:dyDescent="0.25">
      <c r="G166" s="41"/>
      <c r="H166" s="41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57"/>
      <c r="V166" s="35"/>
      <c r="W166" s="35"/>
      <c r="X166" s="35"/>
    </row>
    <row r="167" spans="7:24" s="19" customFormat="1" x14ac:dyDescent="0.25">
      <c r="G167" s="41"/>
      <c r="H167" s="41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57"/>
      <c r="V167" s="35"/>
      <c r="W167" s="35"/>
      <c r="X167" s="35"/>
    </row>
    <row r="168" spans="7:24" s="19" customFormat="1" x14ac:dyDescent="0.25">
      <c r="G168" s="41"/>
      <c r="H168" s="41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57"/>
      <c r="V168" s="35"/>
      <c r="W168" s="35"/>
      <c r="X168" s="35"/>
    </row>
    <row r="169" spans="7:24" s="19" customFormat="1" x14ac:dyDescent="0.25">
      <c r="G169" s="41"/>
      <c r="H169" s="41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57"/>
      <c r="V169" s="35"/>
      <c r="W169" s="35"/>
      <c r="X169" s="35"/>
    </row>
    <row r="170" spans="7:24" s="19" customFormat="1" x14ac:dyDescent="0.25">
      <c r="G170" s="41"/>
      <c r="H170" s="41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57"/>
      <c r="V170" s="35"/>
      <c r="W170" s="35"/>
      <c r="X170" s="35"/>
    </row>
    <row r="171" spans="7:24" s="19" customFormat="1" x14ac:dyDescent="0.25">
      <c r="G171" s="41"/>
      <c r="H171" s="41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57"/>
      <c r="V171" s="35"/>
      <c r="W171" s="35"/>
      <c r="X171" s="35"/>
    </row>
    <row r="172" spans="7:24" s="19" customFormat="1" x14ac:dyDescent="0.25">
      <c r="G172" s="41"/>
      <c r="H172" s="4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57"/>
      <c r="V172" s="35"/>
      <c r="W172" s="35"/>
      <c r="X172" s="35"/>
    </row>
    <row r="173" spans="7:24" s="19" customFormat="1" x14ac:dyDescent="0.25">
      <c r="G173" s="41"/>
      <c r="H173" s="4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57"/>
      <c r="V173" s="35"/>
      <c r="W173" s="35"/>
      <c r="X173" s="35"/>
    </row>
    <row r="174" spans="7:24" s="19" customFormat="1" x14ac:dyDescent="0.25">
      <c r="G174" s="41"/>
      <c r="H174" s="41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57"/>
      <c r="V174" s="35"/>
      <c r="W174" s="35"/>
      <c r="X174" s="35"/>
    </row>
    <row r="175" spans="7:24" s="19" customFormat="1" x14ac:dyDescent="0.25">
      <c r="G175" s="41"/>
      <c r="H175" s="41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57"/>
      <c r="V175" s="35"/>
      <c r="W175" s="35"/>
      <c r="X175" s="35"/>
    </row>
    <row r="176" spans="7:24" s="19" customFormat="1" x14ac:dyDescent="0.25">
      <c r="G176" s="41"/>
      <c r="H176" s="41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57"/>
      <c r="V176" s="35"/>
      <c r="W176" s="35"/>
      <c r="X176" s="35"/>
    </row>
    <row r="177" spans="7:24" s="19" customFormat="1" x14ac:dyDescent="0.25">
      <c r="G177" s="41"/>
      <c r="H177" s="4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57"/>
      <c r="V177" s="35"/>
      <c r="W177" s="35"/>
      <c r="X177" s="35"/>
    </row>
    <row r="178" spans="7:24" s="19" customFormat="1" x14ac:dyDescent="0.25">
      <c r="G178" s="41"/>
      <c r="H178" s="41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57"/>
      <c r="V178" s="35"/>
      <c r="W178" s="35"/>
      <c r="X178" s="35"/>
    </row>
    <row r="179" spans="7:24" s="19" customFormat="1" x14ac:dyDescent="0.25">
      <c r="G179" s="41"/>
      <c r="H179" s="41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57"/>
      <c r="V179" s="35"/>
      <c r="W179" s="35"/>
      <c r="X179" s="35"/>
    </row>
    <row r="180" spans="7:24" s="19" customFormat="1" x14ac:dyDescent="0.25">
      <c r="G180" s="41"/>
      <c r="H180" s="41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57"/>
      <c r="V180" s="35"/>
      <c r="W180" s="35"/>
      <c r="X180" s="35"/>
    </row>
    <row r="181" spans="7:24" s="19" customFormat="1" x14ac:dyDescent="0.25">
      <c r="G181" s="41"/>
      <c r="H181" s="41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57"/>
      <c r="V181" s="35"/>
      <c r="W181" s="35"/>
      <c r="X181" s="35"/>
    </row>
    <row r="182" spans="7:24" s="19" customFormat="1" x14ac:dyDescent="0.25">
      <c r="G182" s="41"/>
      <c r="H182" s="41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57"/>
      <c r="V182" s="35"/>
      <c r="W182" s="35"/>
      <c r="X182" s="35"/>
    </row>
    <row r="183" spans="7:24" s="19" customFormat="1" x14ac:dyDescent="0.25">
      <c r="G183" s="41"/>
      <c r="H183" s="41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57"/>
      <c r="V183" s="35"/>
      <c r="W183" s="35"/>
      <c r="X183" s="35"/>
    </row>
    <row r="184" spans="7:24" s="19" customFormat="1" x14ac:dyDescent="0.25">
      <c r="G184" s="41"/>
      <c r="H184" s="41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57"/>
      <c r="V184" s="35"/>
      <c r="W184" s="35"/>
      <c r="X184" s="35"/>
    </row>
    <row r="185" spans="7:24" s="19" customFormat="1" x14ac:dyDescent="0.25">
      <c r="G185" s="41"/>
      <c r="H185" s="41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57"/>
      <c r="V185" s="35"/>
      <c r="W185" s="35"/>
      <c r="X185" s="35"/>
    </row>
    <row r="186" spans="7:24" s="19" customFormat="1" x14ac:dyDescent="0.25">
      <c r="G186" s="41"/>
      <c r="H186" s="41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57"/>
      <c r="V186" s="35"/>
      <c r="W186" s="35"/>
      <c r="X186" s="35"/>
    </row>
    <row r="187" spans="7:24" s="19" customFormat="1" x14ac:dyDescent="0.25">
      <c r="G187" s="41"/>
      <c r="H187" s="41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57"/>
      <c r="V187" s="35"/>
      <c r="W187" s="35"/>
      <c r="X187" s="35"/>
    </row>
    <row r="188" spans="7:24" s="19" customFormat="1" x14ac:dyDescent="0.25">
      <c r="G188" s="41"/>
      <c r="H188" s="41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57"/>
      <c r="V188" s="35"/>
      <c r="W188" s="35"/>
      <c r="X188" s="35"/>
    </row>
    <row r="189" spans="7:24" s="19" customFormat="1" x14ac:dyDescent="0.25">
      <c r="G189" s="41"/>
      <c r="H189" s="41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57"/>
      <c r="V189" s="35"/>
      <c r="W189" s="35"/>
      <c r="X189" s="35"/>
    </row>
    <row r="190" spans="7:24" s="19" customFormat="1" x14ac:dyDescent="0.25">
      <c r="G190" s="41"/>
      <c r="H190" s="41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57"/>
      <c r="V190" s="35"/>
      <c r="W190" s="35"/>
      <c r="X190" s="35"/>
    </row>
    <row r="191" spans="7:24" s="19" customFormat="1" x14ac:dyDescent="0.25">
      <c r="G191" s="41"/>
      <c r="H191" s="41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57"/>
      <c r="V191" s="35"/>
      <c r="W191" s="35"/>
      <c r="X191" s="35"/>
    </row>
    <row r="192" spans="7:24" s="19" customFormat="1" x14ac:dyDescent="0.25">
      <c r="G192" s="41"/>
      <c r="H192" s="4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57"/>
      <c r="V192" s="35"/>
      <c r="W192" s="35"/>
      <c r="X192" s="35"/>
    </row>
    <row r="193" spans="7:24" s="19" customFormat="1" x14ac:dyDescent="0.25">
      <c r="G193" s="41"/>
      <c r="H193" s="4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57"/>
      <c r="V193" s="35"/>
      <c r="W193" s="35"/>
      <c r="X193" s="35"/>
    </row>
    <row r="194" spans="7:24" s="19" customFormat="1" x14ac:dyDescent="0.25">
      <c r="G194" s="41"/>
      <c r="H194" s="41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57"/>
      <c r="V194" s="35"/>
      <c r="W194" s="35"/>
      <c r="X194" s="35"/>
    </row>
    <row r="195" spans="7:24" s="19" customFormat="1" x14ac:dyDescent="0.25">
      <c r="G195" s="41"/>
      <c r="H195" s="41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57"/>
      <c r="V195" s="35"/>
      <c r="W195" s="35"/>
      <c r="X195" s="35"/>
    </row>
    <row r="196" spans="7:24" s="19" customFormat="1" x14ac:dyDescent="0.25">
      <c r="G196" s="41"/>
      <c r="H196" s="41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57"/>
      <c r="V196" s="35"/>
      <c r="W196" s="35"/>
      <c r="X196" s="35"/>
    </row>
    <row r="197" spans="7:24" s="19" customFormat="1" x14ac:dyDescent="0.25">
      <c r="G197" s="41"/>
      <c r="H197" s="4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57"/>
      <c r="V197" s="35"/>
      <c r="W197" s="35"/>
      <c r="X197" s="35"/>
    </row>
    <row r="198" spans="7:24" s="19" customFormat="1" x14ac:dyDescent="0.25">
      <c r="G198" s="41"/>
      <c r="H198" s="41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57"/>
      <c r="V198" s="35"/>
      <c r="W198" s="35"/>
      <c r="X198" s="35"/>
    </row>
    <row r="199" spans="7:24" s="19" customFormat="1" x14ac:dyDescent="0.25">
      <c r="G199" s="41"/>
      <c r="H199" s="41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57"/>
      <c r="V199" s="35"/>
      <c r="W199" s="35"/>
      <c r="X199" s="35"/>
    </row>
    <row r="200" spans="7:24" s="19" customFormat="1" x14ac:dyDescent="0.25">
      <c r="G200" s="41"/>
      <c r="H200" s="41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57"/>
      <c r="V200" s="35"/>
      <c r="W200" s="35"/>
      <c r="X200" s="35"/>
    </row>
    <row r="201" spans="7:24" s="19" customFormat="1" x14ac:dyDescent="0.25">
      <c r="G201" s="41"/>
      <c r="H201" s="41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57"/>
      <c r="V201" s="35"/>
      <c r="W201" s="35"/>
      <c r="X201" s="35"/>
    </row>
    <row r="202" spans="7:24" s="19" customFormat="1" x14ac:dyDescent="0.25">
      <c r="G202" s="41"/>
      <c r="H202" s="41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57"/>
      <c r="V202" s="35"/>
      <c r="W202" s="35"/>
      <c r="X202" s="35"/>
    </row>
    <row r="203" spans="7:24" s="19" customFormat="1" x14ac:dyDescent="0.25">
      <c r="G203" s="41"/>
      <c r="H203" s="41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57"/>
      <c r="V203" s="35"/>
      <c r="W203" s="35"/>
      <c r="X203" s="35"/>
    </row>
    <row r="204" spans="7:24" s="19" customFormat="1" x14ac:dyDescent="0.25">
      <c r="G204" s="41"/>
      <c r="H204" s="41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57"/>
      <c r="V204" s="35"/>
      <c r="W204" s="35"/>
      <c r="X204" s="35"/>
    </row>
    <row r="205" spans="7:24" s="19" customFormat="1" x14ac:dyDescent="0.25">
      <c r="G205" s="41"/>
      <c r="H205" s="41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57"/>
      <c r="V205" s="35"/>
      <c r="W205" s="35"/>
      <c r="X205" s="35"/>
    </row>
    <row r="206" spans="7:24" s="19" customFormat="1" x14ac:dyDescent="0.25">
      <c r="G206" s="41"/>
      <c r="H206" s="41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57"/>
      <c r="V206" s="35"/>
      <c r="W206" s="35"/>
      <c r="X206" s="35"/>
    </row>
    <row r="207" spans="7:24" s="19" customFormat="1" x14ac:dyDescent="0.25">
      <c r="G207" s="41"/>
      <c r="H207" s="4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57"/>
      <c r="V207" s="35"/>
      <c r="W207" s="35"/>
      <c r="X207" s="35"/>
    </row>
    <row r="208" spans="7:24" s="19" customFormat="1" x14ac:dyDescent="0.25">
      <c r="G208" s="41"/>
      <c r="H208" s="41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57"/>
      <c r="V208" s="35"/>
      <c r="W208" s="35"/>
      <c r="X208" s="35"/>
    </row>
    <row r="209" spans="7:24" s="19" customFormat="1" x14ac:dyDescent="0.25">
      <c r="G209" s="41"/>
      <c r="H209" s="41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57"/>
      <c r="V209" s="35"/>
      <c r="W209" s="35"/>
      <c r="X209" s="35"/>
    </row>
    <row r="210" spans="7:24" s="19" customFormat="1" x14ac:dyDescent="0.25">
      <c r="G210" s="41"/>
      <c r="H210" s="41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57"/>
      <c r="V210" s="35"/>
      <c r="W210" s="35"/>
      <c r="X210" s="35"/>
    </row>
    <row r="211" spans="7:24" s="19" customFormat="1" x14ac:dyDescent="0.25">
      <c r="G211" s="41"/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57"/>
      <c r="V211" s="35"/>
      <c r="W211" s="35"/>
      <c r="X211" s="35"/>
    </row>
    <row r="212" spans="7:24" s="19" customFormat="1" x14ac:dyDescent="0.25">
      <c r="G212" s="41"/>
      <c r="H212" s="41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57"/>
      <c r="V212" s="35"/>
      <c r="W212" s="35"/>
      <c r="X212" s="35"/>
    </row>
    <row r="213" spans="7:24" s="19" customFormat="1" x14ac:dyDescent="0.25">
      <c r="G213" s="41"/>
      <c r="H213" s="41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57"/>
      <c r="V213" s="35"/>
      <c r="W213" s="35"/>
      <c r="X213" s="35"/>
    </row>
    <row r="214" spans="7:24" s="19" customFormat="1" x14ac:dyDescent="0.25">
      <c r="G214" s="41"/>
      <c r="H214" s="41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57"/>
      <c r="V214" s="35"/>
      <c r="W214" s="35"/>
      <c r="X214" s="35"/>
    </row>
    <row r="215" spans="7:24" s="19" customFormat="1" x14ac:dyDescent="0.25">
      <c r="G215" s="41"/>
      <c r="H215" s="41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57"/>
      <c r="V215" s="35"/>
      <c r="W215" s="35"/>
      <c r="X215" s="35"/>
    </row>
    <row r="216" spans="7:24" s="19" customFormat="1" x14ac:dyDescent="0.25">
      <c r="G216" s="41"/>
      <c r="H216" s="41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57"/>
      <c r="V216" s="35"/>
      <c r="W216" s="35"/>
      <c r="X216" s="35"/>
    </row>
    <row r="217" spans="7:24" s="19" customFormat="1" x14ac:dyDescent="0.25">
      <c r="G217" s="41"/>
      <c r="H217" s="41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57"/>
      <c r="V217" s="35"/>
      <c r="W217" s="35"/>
      <c r="X217" s="35"/>
    </row>
    <row r="218" spans="7:24" s="19" customFormat="1" x14ac:dyDescent="0.25">
      <c r="G218" s="41"/>
      <c r="H218" s="41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57"/>
      <c r="V218" s="35"/>
      <c r="W218" s="35"/>
      <c r="X218" s="35"/>
    </row>
    <row r="219" spans="7:24" s="19" customFormat="1" x14ac:dyDescent="0.25">
      <c r="G219" s="41"/>
      <c r="H219" s="41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57"/>
      <c r="V219" s="35"/>
      <c r="W219" s="35"/>
      <c r="X219" s="35"/>
    </row>
    <row r="220" spans="7:24" s="19" customFormat="1" x14ac:dyDescent="0.25">
      <c r="G220" s="41"/>
      <c r="H220" s="41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57"/>
      <c r="V220" s="35"/>
      <c r="W220" s="35"/>
      <c r="X220" s="35"/>
    </row>
    <row r="221" spans="7:24" s="19" customFormat="1" x14ac:dyDescent="0.25">
      <c r="G221" s="41"/>
      <c r="H221" s="41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57"/>
      <c r="V221" s="35"/>
      <c r="W221" s="35"/>
      <c r="X221" s="35"/>
    </row>
    <row r="222" spans="7:24" s="19" customFormat="1" x14ac:dyDescent="0.25">
      <c r="G222" s="41"/>
      <c r="H222" s="41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57"/>
      <c r="V222" s="35"/>
      <c r="W222" s="35"/>
      <c r="X222" s="35"/>
    </row>
    <row r="223" spans="7:24" s="19" customFormat="1" x14ac:dyDescent="0.25">
      <c r="G223" s="41"/>
      <c r="H223" s="41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57"/>
      <c r="V223" s="35"/>
      <c r="W223" s="35"/>
      <c r="X223" s="35"/>
    </row>
    <row r="224" spans="7:24" s="19" customFormat="1" x14ac:dyDescent="0.25">
      <c r="G224" s="41"/>
      <c r="H224" s="41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57"/>
      <c r="V224" s="35"/>
      <c r="W224" s="35"/>
      <c r="X224" s="35"/>
    </row>
    <row r="225" spans="7:24" s="19" customFormat="1" x14ac:dyDescent="0.25">
      <c r="G225" s="41"/>
      <c r="H225" s="41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57"/>
      <c r="V225" s="35"/>
      <c r="W225" s="35"/>
      <c r="X225" s="35"/>
    </row>
    <row r="226" spans="7:24" s="19" customFormat="1" x14ac:dyDescent="0.25">
      <c r="G226" s="41"/>
      <c r="H226" s="41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57"/>
      <c r="V226" s="35"/>
      <c r="W226" s="35"/>
      <c r="X226" s="35"/>
    </row>
    <row r="227" spans="7:24" s="19" customFormat="1" x14ac:dyDescent="0.25">
      <c r="G227" s="41"/>
      <c r="H227" s="41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57"/>
      <c r="V227" s="35"/>
      <c r="W227" s="35"/>
      <c r="X227" s="35"/>
    </row>
    <row r="228" spans="7:24" s="19" customFormat="1" x14ac:dyDescent="0.25">
      <c r="G228" s="41"/>
      <c r="H228" s="41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57"/>
      <c r="V228" s="35"/>
      <c r="W228" s="35"/>
      <c r="X228" s="35"/>
    </row>
    <row r="229" spans="7:24" s="19" customFormat="1" x14ac:dyDescent="0.25">
      <c r="G229" s="41"/>
      <c r="H229" s="41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57"/>
      <c r="V229" s="35"/>
      <c r="W229" s="35"/>
      <c r="X229" s="35"/>
    </row>
    <row r="230" spans="7:24" s="19" customFormat="1" x14ac:dyDescent="0.25">
      <c r="G230" s="41"/>
      <c r="H230" s="41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57"/>
      <c r="V230" s="35"/>
      <c r="W230" s="35"/>
      <c r="X230" s="35"/>
    </row>
    <row r="231" spans="7:24" s="19" customFormat="1" x14ac:dyDescent="0.25">
      <c r="G231" s="41"/>
      <c r="H231" s="4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57"/>
      <c r="V231" s="35"/>
      <c r="W231" s="35"/>
      <c r="X231" s="35"/>
    </row>
    <row r="232" spans="7:24" s="19" customFormat="1" x14ac:dyDescent="0.25">
      <c r="G232" s="41"/>
      <c r="H232" s="41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57"/>
      <c r="V232" s="35"/>
      <c r="W232" s="35"/>
      <c r="X232" s="35"/>
    </row>
    <row r="233" spans="7:24" s="19" customFormat="1" x14ac:dyDescent="0.25">
      <c r="G233" s="41"/>
      <c r="H233" s="41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57"/>
      <c r="V233" s="35"/>
      <c r="W233" s="35"/>
      <c r="X233" s="35"/>
    </row>
    <row r="234" spans="7:24" s="19" customFormat="1" x14ac:dyDescent="0.25">
      <c r="G234" s="41"/>
      <c r="H234" s="41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57"/>
      <c r="V234" s="35"/>
      <c r="W234" s="35"/>
      <c r="X234" s="35"/>
    </row>
    <row r="235" spans="7:24" s="19" customFormat="1" x14ac:dyDescent="0.25">
      <c r="G235" s="41"/>
      <c r="H235" s="41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57"/>
      <c r="V235" s="35"/>
      <c r="W235" s="35"/>
      <c r="X235" s="35"/>
    </row>
    <row r="236" spans="7:24" s="19" customFormat="1" x14ac:dyDescent="0.25">
      <c r="G236" s="41"/>
      <c r="H236" s="41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57"/>
      <c r="V236" s="35"/>
      <c r="W236" s="35"/>
      <c r="X236" s="35"/>
    </row>
    <row r="237" spans="7:24" s="19" customFormat="1" x14ac:dyDescent="0.25">
      <c r="G237" s="41"/>
      <c r="H237" s="41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57"/>
      <c r="V237" s="35"/>
      <c r="W237" s="35"/>
      <c r="X237" s="35"/>
    </row>
    <row r="238" spans="7:24" s="19" customFormat="1" x14ac:dyDescent="0.25">
      <c r="G238" s="41"/>
      <c r="H238" s="41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57"/>
      <c r="V238" s="35"/>
      <c r="W238" s="35"/>
      <c r="X238" s="35"/>
    </row>
    <row r="239" spans="7:24" s="19" customFormat="1" x14ac:dyDescent="0.25">
      <c r="G239" s="41"/>
      <c r="H239" s="41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57"/>
      <c r="V239" s="35"/>
      <c r="W239" s="35"/>
      <c r="X239" s="35"/>
    </row>
    <row r="240" spans="7:24" s="19" customFormat="1" x14ac:dyDescent="0.25">
      <c r="G240" s="41"/>
      <c r="H240" s="41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57"/>
      <c r="V240" s="35"/>
      <c r="W240" s="35"/>
      <c r="X240" s="35"/>
    </row>
    <row r="241" spans="7:24" s="19" customFormat="1" x14ac:dyDescent="0.25">
      <c r="G241" s="41"/>
      <c r="H241" s="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57"/>
      <c r="V241" s="35"/>
      <c r="W241" s="35"/>
      <c r="X241" s="35"/>
    </row>
    <row r="242" spans="7:24" s="19" customFormat="1" x14ac:dyDescent="0.25">
      <c r="G242" s="41"/>
      <c r="H242" s="41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57"/>
      <c r="V242" s="35"/>
      <c r="W242" s="35"/>
      <c r="X242" s="35"/>
    </row>
    <row r="243" spans="7:24" s="19" customFormat="1" x14ac:dyDescent="0.25">
      <c r="G243" s="41"/>
      <c r="H243" s="41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57"/>
      <c r="V243" s="35"/>
      <c r="W243" s="35"/>
      <c r="X243" s="35"/>
    </row>
    <row r="244" spans="7:24" s="19" customFormat="1" x14ac:dyDescent="0.25">
      <c r="G244" s="41"/>
      <c r="H244" s="41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57"/>
      <c r="V244" s="35"/>
      <c r="W244" s="35"/>
      <c r="X244" s="35"/>
    </row>
    <row r="245" spans="7:24" s="19" customFormat="1" x14ac:dyDescent="0.25">
      <c r="G245" s="41"/>
      <c r="H245" s="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57"/>
      <c r="V245" s="35"/>
      <c r="W245" s="35"/>
      <c r="X245" s="35"/>
    </row>
    <row r="246" spans="7:24" s="19" customFormat="1" x14ac:dyDescent="0.25">
      <c r="G246" s="41"/>
      <c r="H246" s="41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57"/>
      <c r="V246" s="35"/>
      <c r="W246" s="35"/>
      <c r="X246" s="35"/>
    </row>
    <row r="247" spans="7:24" s="19" customFormat="1" x14ac:dyDescent="0.25">
      <c r="G247" s="41"/>
      <c r="H247" s="41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57"/>
      <c r="V247" s="35"/>
      <c r="W247" s="35"/>
      <c r="X247" s="35"/>
    </row>
    <row r="248" spans="7:24" s="19" customFormat="1" x14ac:dyDescent="0.25">
      <c r="G248" s="41"/>
      <c r="H248" s="41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57"/>
      <c r="V248" s="35"/>
      <c r="W248" s="35"/>
      <c r="X248" s="35"/>
    </row>
    <row r="249" spans="7:24" s="19" customFormat="1" x14ac:dyDescent="0.25">
      <c r="G249" s="41"/>
      <c r="H249" s="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57"/>
      <c r="V249" s="35"/>
      <c r="W249" s="35"/>
      <c r="X249" s="35"/>
    </row>
    <row r="250" spans="7:24" s="19" customFormat="1" x14ac:dyDescent="0.25">
      <c r="G250" s="41"/>
      <c r="H250" s="41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57"/>
      <c r="V250" s="35"/>
      <c r="W250" s="35"/>
      <c r="X250" s="35"/>
    </row>
    <row r="251" spans="7:24" s="19" customFormat="1" x14ac:dyDescent="0.25">
      <c r="G251" s="41"/>
      <c r="H251" s="4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57"/>
      <c r="V251" s="35"/>
      <c r="W251" s="35"/>
      <c r="X251" s="35"/>
    </row>
    <row r="252" spans="7:24" s="19" customFormat="1" x14ac:dyDescent="0.25">
      <c r="G252" s="41"/>
      <c r="H252" s="41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57"/>
      <c r="V252" s="35"/>
      <c r="W252" s="35"/>
      <c r="X252" s="35"/>
    </row>
    <row r="253" spans="7:24" s="19" customFormat="1" x14ac:dyDescent="0.25">
      <c r="G253" s="41"/>
      <c r="H253" s="41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57"/>
      <c r="V253" s="35"/>
      <c r="W253" s="35"/>
      <c r="X253" s="35"/>
    </row>
    <row r="254" spans="7:24" s="19" customFormat="1" x14ac:dyDescent="0.25">
      <c r="G254" s="41"/>
      <c r="H254" s="41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57"/>
      <c r="V254" s="35"/>
      <c r="W254" s="35"/>
      <c r="X254" s="35"/>
    </row>
    <row r="255" spans="7:24" s="19" customFormat="1" x14ac:dyDescent="0.25">
      <c r="G255" s="41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57"/>
      <c r="V255" s="35"/>
      <c r="W255" s="35"/>
      <c r="X255" s="35"/>
    </row>
    <row r="256" spans="7:24" s="19" customFormat="1" x14ac:dyDescent="0.25">
      <c r="G256" s="41"/>
      <c r="H256" s="41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57"/>
      <c r="V256" s="35"/>
      <c r="W256" s="35"/>
      <c r="X256" s="35"/>
    </row>
    <row r="257" spans="7:24" s="19" customFormat="1" x14ac:dyDescent="0.25">
      <c r="G257" s="41"/>
      <c r="H257" s="41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57"/>
      <c r="V257" s="35"/>
      <c r="W257" s="35"/>
      <c r="X257" s="35"/>
    </row>
    <row r="258" spans="7:24" s="19" customFormat="1" x14ac:dyDescent="0.25">
      <c r="G258" s="41"/>
      <c r="H258" s="41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57"/>
      <c r="V258" s="35"/>
      <c r="W258" s="35"/>
      <c r="X258" s="35"/>
    </row>
  </sheetData>
  <mergeCells count="34">
    <mergeCell ref="B41:G41"/>
    <mergeCell ref="B47:G47"/>
    <mergeCell ref="W2:W3"/>
    <mergeCell ref="X2:X3"/>
    <mergeCell ref="Y2:Y3"/>
    <mergeCell ref="U2:U3"/>
    <mergeCell ref="V2:V3"/>
    <mergeCell ref="P2:P3"/>
    <mergeCell ref="J50:T50"/>
    <mergeCell ref="H2:H3"/>
    <mergeCell ref="B14:G14"/>
    <mergeCell ref="B18:G18"/>
    <mergeCell ref="B22:G22"/>
    <mergeCell ref="B27:G27"/>
    <mergeCell ref="B35:G35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A1:S1"/>
    <mergeCell ref="A2:A3"/>
    <mergeCell ref="B2:B3"/>
    <mergeCell ref="C2:C3"/>
    <mergeCell ref="D2:D3"/>
    <mergeCell ref="E2:E3"/>
    <mergeCell ref="F2:F3"/>
    <mergeCell ref="G2:G3"/>
    <mergeCell ref="I2:I3"/>
    <mergeCell ref="J2:J3"/>
  </mergeCells>
  <printOptions horizontalCentered="1"/>
  <pageMargins left="1.0629921259842521" right="0.11811023622047245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1"/>
  <sheetViews>
    <sheetView zoomScale="98" zoomScaleNormal="98" workbookViewId="0">
      <pane ySplit="2130" topLeftCell="A13" activePane="bottomLeft"/>
      <selection activeCell="N27" sqref="N27"/>
      <selection pane="bottomLeft" sqref="A1:N1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customWidth="1"/>
    <col min="6" max="6" width="15.42578125" style="16" customWidth="1"/>
    <col min="7" max="7" width="13" style="38" customWidth="1"/>
    <col min="8" max="8" width="13.7109375" style="32" customWidth="1"/>
    <col min="9" max="9" width="9.7109375" style="32" customWidth="1"/>
    <col min="10" max="10" width="9.140625" style="32" customWidth="1"/>
    <col min="11" max="11" width="10" style="32" customWidth="1"/>
    <col min="12" max="12" width="8" style="32" customWidth="1"/>
    <col min="13" max="13" width="8.5703125" style="32" customWidth="1"/>
    <col min="14" max="14" width="14.140625" style="32" customWidth="1"/>
    <col min="15" max="15" width="14.140625" style="55" customWidth="1"/>
    <col min="16" max="16" width="11.85546875" style="32" hidden="1" customWidth="1"/>
    <col min="17" max="17" width="12.85546875" style="32" hidden="1" customWidth="1"/>
    <col min="18" max="18" width="10.5703125" style="32" hidden="1" customWidth="1"/>
    <col min="19" max="19" width="13.85546875" style="16" customWidth="1"/>
    <col min="20" max="16384" width="10.85546875" style="16"/>
  </cols>
  <sheetData>
    <row r="1" spans="1:19" ht="21" x14ac:dyDescent="0.25">
      <c r="A1" s="204" t="s">
        <v>186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9" s="38" customFormat="1" ht="15" customHeight="1" x14ac:dyDescent="0.25">
      <c r="A2" s="205" t="s">
        <v>0</v>
      </c>
      <c r="B2" s="205" t="s">
        <v>1</v>
      </c>
      <c r="C2" s="207" t="s">
        <v>10</v>
      </c>
      <c r="D2" s="207" t="s">
        <v>117</v>
      </c>
      <c r="E2" s="205" t="s">
        <v>2</v>
      </c>
      <c r="F2" s="205" t="s">
        <v>3</v>
      </c>
      <c r="G2" s="209" t="s">
        <v>73</v>
      </c>
      <c r="H2" s="202" t="s">
        <v>125</v>
      </c>
      <c r="I2" s="211" t="s">
        <v>126</v>
      </c>
      <c r="J2" s="212" t="s">
        <v>127</v>
      </c>
      <c r="K2" s="212" t="s">
        <v>128</v>
      </c>
      <c r="L2" s="212" t="s">
        <v>129</v>
      </c>
      <c r="M2" s="202" t="s">
        <v>130</v>
      </c>
      <c r="N2" s="202" t="s">
        <v>131</v>
      </c>
      <c r="O2" s="203" t="s">
        <v>190</v>
      </c>
      <c r="P2" s="198" t="s">
        <v>132</v>
      </c>
      <c r="Q2" s="198" t="s">
        <v>134</v>
      </c>
      <c r="R2" s="198" t="s">
        <v>133</v>
      </c>
      <c r="S2" s="200" t="s">
        <v>4</v>
      </c>
    </row>
    <row r="3" spans="1:19" s="38" customFormat="1" ht="58.5" customHeight="1" x14ac:dyDescent="0.25">
      <c r="A3" s="206"/>
      <c r="B3" s="206"/>
      <c r="C3" s="208"/>
      <c r="D3" s="208"/>
      <c r="E3" s="206"/>
      <c r="F3" s="206"/>
      <c r="G3" s="210"/>
      <c r="H3" s="202"/>
      <c r="I3" s="211"/>
      <c r="J3" s="212"/>
      <c r="K3" s="212"/>
      <c r="L3" s="212"/>
      <c r="M3" s="202"/>
      <c r="N3" s="202"/>
      <c r="O3" s="203"/>
      <c r="P3" s="199"/>
      <c r="Q3" s="199"/>
      <c r="R3" s="199"/>
      <c r="S3" s="201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62">
        <v>6000</v>
      </c>
      <c r="O4" s="56">
        <f t="shared" ref="O4:O28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9" customFormat="1" ht="24" x14ac:dyDescent="0.25">
      <c r="A5" s="58">
        <v>2</v>
      </c>
      <c r="B5" s="89" t="s">
        <v>137</v>
      </c>
      <c r="C5" s="17" t="s">
        <v>8</v>
      </c>
      <c r="D5" s="17" t="s">
        <v>119</v>
      </c>
      <c r="E5" s="20" t="s">
        <v>11</v>
      </c>
      <c r="F5" s="18" t="s">
        <v>95</v>
      </c>
      <c r="G5" s="13" t="s">
        <v>74</v>
      </c>
      <c r="H5" s="50">
        <v>7387</v>
      </c>
      <c r="I5" s="37">
        <v>250</v>
      </c>
      <c r="J5" s="37">
        <v>375</v>
      </c>
      <c r="K5" s="37">
        <v>3000</v>
      </c>
      <c r="L5" s="37">
        <v>0</v>
      </c>
      <c r="M5" s="50">
        <v>0</v>
      </c>
      <c r="N5" s="62">
        <v>5000</v>
      </c>
      <c r="O5" s="56">
        <f t="shared" si="0"/>
        <v>16012</v>
      </c>
      <c r="P5" s="53">
        <f>O5-250</f>
        <v>15762</v>
      </c>
      <c r="Q5" s="53">
        <f>O5-250</f>
        <v>15762</v>
      </c>
      <c r="R5" s="53">
        <v>200</v>
      </c>
      <c r="S5" s="20"/>
    </row>
    <row r="6" spans="1:19" s="19" customFormat="1" x14ac:dyDescent="0.2">
      <c r="A6" s="15">
        <v>3</v>
      </c>
      <c r="B6" s="1" t="s">
        <v>96</v>
      </c>
      <c r="C6" s="21" t="s">
        <v>12</v>
      </c>
      <c r="D6" s="21" t="s">
        <v>119</v>
      </c>
      <c r="E6" s="20" t="s">
        <v>15</v>
      </c>
      <c r="F6" s="20" t="s">
        <v>16</v>
      </c>
      <c r="G6" s="13" t="s">
        <v>74</v>
      </c>
      <c r="H6" s="50">
        <v>6925</v>
      </c>
      <c r="I6" s="37">
        <v>250</v>
      </c>
      <c r="J6" s="37">
        <v>375</v>
      </c>
      <c r="K6" s="37">
        <v>0</v>
      </c>
      <c r="L6" s="37">
        <v>0</v>
      </c>
      <c r="M6" s="50">
        <v>1575</v>
      </c>
      <c r="N6" s="50">
        <v>3000</v>
      </c>
      <c r="O6" s="56">
        <f t="shared" si="0"/>
        <v>12125</v>
      </c>
      <c r="P6" s="53">
        <f t="shared" ref="P6:P52" si="1">O6-250</f>
        <v>11875</v>
      </c>
      <c r="Q6" s="53">
        <f t="shared" ref="Q6:Q65" si="2">O6-250</f>
        <v>11875</v>
      </c>
      <c r="R6" s="53">
        <v>200</v>
      </c>
      <c r="S6" s="20"/>
    </row>
    <row r="7" spans="1:19" s="19" customFormat="1" ht="36" x14ac:dyDescent="0.2">
      <c r="A7" s="15">
        <v>4</v>
      </c>
      <c r="B7" s="1" t="s">
        <v>13</v>
      </c>
      <c r="C7" s="21" t="s">
        <v>14</v>
      </c>
      <c r="D7" s="21" t="s">
        <v>120</v>
      </c>
      <c r="E7" s="20" t="s">
        <v>17</v>
      </c>
      <c r="F7" s="20" t="s">
        <v>16</v>
      </c>
      <c r="G7" s="13" t="s">
        <v>74</v>
      </c>
      <c r="H7" s="50">
        <v>6297</v>
      </c>
      <c r="I7" s="37">
        <v>250</v>
      </c>
      <c r="J7" s="37">
        <v>375</v>
      </c>
      <c r="K7" s="37">
        <v>0</v>
      </c>
      <c r="L7" s="37">
        <v>0</v>
      </c>
      <c r="M7" s="37">
        <v>0</v>
      </c>
      <c r="N7" s="50">
        <v>1800</v>
      </c>
      <c r="O7" s="56">
        <f t="shared" si="0"/>
        <v>8722</v>
      </c>
      <c r="P7" s="53">
        <f t="shared" si="1"/>
        <v>8472</v>
      </c>
      <c r="Q7" s="53">
        <f t="shared" si="2"/>
        <v>8472</v>
      </c>
      <c r="R7" s="53">
        <v>200</v>
      </c>
      <c r="S7" s="20"/>
    </row>
    <row r="8" spans="1:19" s="19" customFormat="1" ht="36" x14ac:dyDescent="0.25">
      <c r="A8" s="58">
        <v>5</v>
      </c>
      <c r="B8" s="90" t="s">
        <v>138</v>
      </c>
      <c r="C8" s="21" t="s">
        <v>14</v>
      </c>
      <c r="D8" s="21" t="s">
        <v>120</v>
      </c>
      <c r="E8" s="18" t="s">
        <v>135</v>
      </c>
      <c r="F8" s="20" t="s">
        <v>24</v>
      </c>
      <c r="G8" s="13" t="s">
        <v>74</v>
      </c>
      <c r="H8" s="50">
        <v>6297</v>
      </c>
      <c r="I8" s="37">
        <v>250</v>
      </c>
      <c r="J8" s="37">
        <v>375</v>
      </c>
      <c r="K8" s="37">
        <v>0</v>
      </c>
      <c r="L8" s="37">
        <v>0</v>
      </c>
      <c r="M8" s="37">
        <v>0</v>
      </c>
      <c r="N8" s="43">
        <v>0</v>
      </c>
      <c r="O8" s="56">
        <f t="shared" si="0"/>
        <v>6922</v>
      </c>
      <c r="P8" s="53">
        <f t="shared" si="1"/>
        <v>6672</v>
      </c>
      <c r="Q8" s="53">
        <f t="shared" si="2"/>
        <v>6672</v>
      </c>
      <c r="R8" s="53">
        <v>200</v>
      </c>
      <c r="S8" s="20"/>
    </row>
    <row r="9" spans="1:19" s="19" customFormat="1" ht="36" x14ac:dyDescent="0.25">
      <c r="A9" s="58">
        <v>6</v>
      </c>
      <c r="B9" s="1" t="s">
        <v>18</v>
      </c>
      <c r="C9" s="21" t="s">
        <v>19</v>
      </c>
      <c r="D9" s="21" t="s">
        <v>175</v>
      </c>
      <c r="E9" s="18" t="s">
        <v>136</v>
      </c>
      <c r="F9" s="20" t="s">
        <v>24</v>
      </c>
      <c r="G9" s="13" t="s">
        <v>74</v>
      </c>
      <c r="H9" s="50">
        <v>3525</v>
      </c>
      <c r="I9" s="37">
        <v>250</v>
      </c>
      <c r="J9" s="37">
        <v>375</v>
      </c>
      <c r="K9" s="37">
        <v>0</v>
      </c>
      <c r="L9" s="37">
        <v>0</v>
      </c>
      <c r="M9" s="37">
        <v>0</v>
      </c>
      <c r="N9" s="37">
        <v>1800</v>
      </c>
      <c r="O9" s="56">
        <f t="shared" si="0"/>
        <v>5950</v>
      </c>
      <c r="P9" s="53">
        <f t="shared" si="1"/>
        <v>5700</v>
      </c>
      <c r="Q9" s="53">
        <f t="shared" si="2"/>
        <v>5700</v>
      </c>
      <c r="R9" s="53">
        <v>200</v>
      </c>
      <c r="S9" s="20"/>
    </row>
    <row r="10" spans="1:19" s="19" customFormat="1" ht="24" x14ac:dyDescent="0.2">
      <c r="A10" s="15">
        <v>7</v>
      </c>
      <c r="B10" s="90" t="s">
        <v>139</v>
      </c>
      <c r="C10" s="21" t="s">
        <v>19</v>
      </c>
      <c r="D10" s="21" t="s">
        <v>175</v>
      </c>
      <c r="E10" s="18" t="s">
        <v>187</v>
      </c>
      <c r="F10" s="20" t="s">
        <v>24</v>
      </c>
      <c r="G10" s="13" t="s">
        <v>74</v>
      </c>
      <c r="H10" s="50">
        <v>3525</v>
      </c>
      <c r="I10" s="37">
        <v>250</v>
      </c>
      <c r="J10" s="37">
        <v>0</v>
      </c>
      <c r="K10" s="37">
        <v>0</v>
      </c>
      <c r="L10" s="37">
        <v>0</v>
      </c>
      <c r="M10" s="37">
        <v>0</v>
      </c>
      <c r="N10" s="43">
        <v>0</v>
      </c>
      <c r="O10" s="56">
        <f t="shared" si="0"/>
        <v>3775</v>
      </c>
      <c r="P10" s="53">
        <f t="shared" si="1"/>
        <v>3525</v>
      </c>
      <c r="Q10" s="53">
        <f t="shared" si="2"/>
        <v>3525</v>
      </c>
      <c r="R10" s="53">
        <v>200</v>
      </c>
      <c r="S10" s="20"/>
    </row>
    <row r="11" spans="1:19" s="19" customFormat="1" ht="24" x14ac:dyDescent="0.2">
      <c r="A11" s="15">
        <v>8</v>
      </c>
      <c r="B11" s="91" t="s">
        <v>179</v>
      </c>
      <c r="C11" s="2" t="s">
        <v>38</v>
      </c>
      <c r="D11" s="2" t="s">
        <v>175</v>
      </c>
      <c r="E11" s="2" t="s">
        <v>182</v>
      </c>
      <c r="F11" s="20" t="s">
        <v>24</v>
      </c>
      <c r="G11" s="13" t="s">
        <v>74</v>
      </c>
      <c r="H11" s="50">
        <v>3525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43">
        <v>0</v>
      </c>
      <c r="O11" s="56">
        <f t="shared" si="0"/>
        <v>4150</v>
      </c>
      <c r="P11" s="53">
        <f t="shared" si="1"/>
        <v>3900</v>
      </c>
      <c r="Q11" s="53">
        <f>O11-250</f>
        <v>3900</v>
      </c>
      <c r="R11" s="53">
        <v>200</v>
      </c>
      <c r="S11" s="20"/>
    </row>
    <row r="12" spans="1:19" s="19" customFormat="1" ht="24" customHeight="1" x14ac:dyDescent="0.25">
      <c r="A12" s="58">
        <v>9</v>
      </c>
      <c r="B12" s="90" t="s">
        <v>20</v>
      </c>
      <c r="C12" s="21" t="s">
        <v>19</v>
      </c>
      <c r="D12" s="21" t="s">
        <v>175</v>
      </c>
      <c r="E12" s="18" t="s">
        <v>188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43">
        <v>0</v>
      </c>
      <c r="O12" s="56">
        <f t="shared" si="0"/>
        <v>4150</v>
      </c>
      <c r="P12" s="53">
        <f t="shared" si="1"/>
        <v>3900</v>
      </c>
      <c r="Q12" s="53">
        <f t="shared" si="2"/>
        <v>3900</v>
      </c>
      <c r="R12" s="53">
        <v>200</v>
      </c>
      <c r="S12" s="20"/>
    </row>
    <row r="13" spans="1:19" s="19" customFormat="1" ht="24" x14ac:dyDescent="0.25">
      <c r="A13" s="58">
        <v>10</v>
      </c>
      <c r="B13" s="2" t="s">
        <v>21</v>
      </c>
      <c r="C13" s="22" t="s">
        <v>22</v>
      </c>
      <c r="D13" s="22" t="s">
        <v>93</v>
      </c>
      <c r="E13" s="20" t="s">
        <v>23</v>
      </c>
      <c r="F13" s="20" t="s">
        <v>24</v>
      </c>
      <c r="G13" s="13" t="s">
        <v>74</v>
      </c>
      <c r="H13" s="50">
        <v>1682</v>
      </c>
      <c r="I13" s="37">
        <v>250</v>
      </c>
      <c r="J13" s="37">
        <v>0</v>
      </c>
      <c r="K13" s="37">
        <v>0</v>
      </c>
      <c r="L13" s="37">
        <v>35</v>
      </c>
      <c r="M13" s="37">
        <v>0</v>
      </c>
      <c r="N13" s="37">
        <v>500</v>
      </c>
      <c r="O13" s="56">
        <f t="shared" si="0"/>
        <v>2467</v>
      </c>
      <c r="P13" s="53">
        <f t="shared" si="1"/>
        <v>2217</v>
      </c>
      <c r="Q13" s="53">
        <f t="shared" si="2"/>
        <v>2217</v>
      </c>
      <c r="R13" s="53">
        <v>200</v>
      </c>
      <c r="S13" s="20"/>
    </row>
    <row r="14" spans="1:19" s="19" customFormat="1" x14ac:dyDescent="0.2">
      <c r="A14" s="15">
        <v>11</v>
      </c>
      <c r="B14" s="2" t="s">
        <v>97</v>
      </c>
      <c r="C14" s="22" t="s">
        <v>12</v>
      </c>
      <c r="D14" s="22" t="s">
        <v>119</v>
      </c>
      <c r="E14" s="20" t="s">
        <v>6</v>
      </c>
      <c r="F14" s="18" t="s">
        <v>98</v>
      </c>
      <c r="G14" s="13" t="s">
        <v>74</v>
      </c>
      <c r="H14" s="50">
        <v>6925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3000</v>
      </c>
      <c r="O14" s="34">
        <f t="shared" si="0"/>
        <v>10550</v>
      </c>
      <c r="P14" s="53">
        <f t="shared" si="1"/>
        <v>10300</v>
      </c>
      <c r="Q14" s="53">
        <f t="shared" si="2"/>
        <v>10300</v>
      </c>
      <c r="R14" s="53">
        <v>200</v>
      </c>
      <c r="S14" s="20"/>
    </row>
    <row r="15" spans="1:19" s="19" customFormat="1" ht="24" x14ac:dyDescent="0.2">
      <c r="A15" s="15">
        <v>12</v>
      </c>
      <c r="B15" s="2" t="s">
        <v>25</v>
      </c>
      <c r="C15" s="22" t="s">
        <v>26</v>
      </c>
      <c r="D15" s="22" t="s">
        <v>121</v>
      </c>
      <c r="E15" s="20" t="s">
        <v>23</v>
      </c>
      <c r="F15" s="18" t="s">
        <v>98</v>
      </c>
      <c r="G15" s="13" t="s">
        <v>74</v>
      </c>
      <c r="H15" s="50">
        <v>2441</v>
      </c>
      <c r="I15" s="37">
        <v>250</v>
      </c>
      <c r="J15" s="37">
        <v>0</v>
      </c>
      <c r="K15" s="37">
        <v>0</v>
      </c>
      <c r="L15" s="37">
        <v>0</v>
      </c>
      <c r="M15" s="37">
        <v>0</v>
      </c>
      <c r="N15" s="37">
        <v>1000</v>
      </c>
      <c r="O15" s="68">
        <f t="shared" si="0"/>
        <v>3691</v>
      </c>
      <c r="P15" s="53">
        <f t="shared" si="1"/>
        <v>3441</v>
      </c>
      <c r="Q15" s="53">
        <f t="shared" si="2"/>
        <v>3441</v>
      </c>
      <c r="R15" s="53">
        <v>200</v>
      </c>
      <c r="S15" s="20"/>
    </row>
    <row r="16" spans="1:19" s="19" customFormat="1" ht="45" customHeight="1" x14ac:dyDescent="0.25">
      <c r="A16" s="58">
        <v>13</v>
      </c>
      <c r="B16" s="2" t="s">
        <v>99</v>
      </c>
      <c r="C16" s="22" t="s">
        <v>14</v>
      </c>
      <c r="D16" s="22" t="s">
        <v>120</v>
      </c>
      <c r="E16" s="20" t="s">
        <v>80</v>
      </c>
      <c r="F16" s="18" t="s">
        <v>98</v>
      </c>
      <c r="G16" s="13" t="s">
        <v>74</v>
      </c>
      <c r="H16" s="50">
        <v>6297</v>
      </c>
      <c r="I16" s="37">
        <v>250</v>
      </c>
      <c r="J16" s="37">
        <v>375</v>
      </c>
      <c r="K16" s="37">
        <v>0</v>
      </c>
      <c r="L16" s="37">
        <v>0</v>
      </c>
      <c r="M16" s="37">
        <v>0</v>
      </c>
      <c r="N16" s="37">
        <v>1800</v>
      </c>
      <c r="O16" s="66">
        <f t="shared" si="0"/>
        <v>8722</v>
      </c>
      <c r="P16" s="53">
        <f t="shared" si="1"/>
        <v>8472</v>
      </c>
      <c r="Q16" s="53">
        <f t="shared" si="2"/>
        <v>8472</v>
      </c>
      <c r="R16" s="53">
        <v>200</v>
      </c>
      <c r="S16" s="20"/>
    </row>
    <row r="17" spans="1:19" s="19" customFormat="1" x14ac:dyDescent="0.25">
      <c r="A17" s="58">
        <v>14</v>
      </c>
      <c r="B17" s="2" t="s">
        <v>100</v>
      </c>
      <c r="C17" s="22" t="s">
        <v>12</v>
      </c>
      <c r="D17" s="22" t="s">
        <v>119</v>
      </c>
      <c r="E17" s="20" t="s">
        <v>6</v>
      </c>
      <c r="F17" s="20" t="s">
        <v>27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70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36" x14ac:dyDescent="0.2">
      <c r="A18" s="15">
        <v>15</v>
      </c>
      <c r="B18" s="2" t="s">
        <v>28</v>
      </c>
      <c r="C18" s="22" t="s">
        <v>14</v>
      </c>
      <c r="D18" s="22" t="s">
        <v>120</v>
      </c>
      <c r="E18" s="20" t="s">
        <v>80</v>
      </c>
      <c r="F18" s="20" t="s">
        <v>101</v>
      </c>
      <c r="G18" s="13" t="s">
        <v>74</v>
      </c>
      <c r="H18" s="50">
        <v>6297</v>
      </c>
      <c r="I18" s="37">
        <v>250</v>
      </c>
      <c r="J18" s="37">
        <v>375</v>
      </c>
      <c r="K18" s="37">
        <v>0</v>
      </c>
      <c r="L18" s="37">
        <v>0</v>
      </c>
      <c r="M18" s="37">
        <v>0</v>
      </c>
      <c r="N18" s="37">
        <v>1800</v>
      </c>
      <c r="O18" s="67">
        <f t="shared" si="0"/>
        <v>8722</v>
      </c>
      <c r="P18" s="53">
        <f t="shared" si="1"/>
        <v>8472</v>
      </c>
      <c r="Q18" s="53">
        <f t="shared" si="2"/>
        <v>8472</v>
      </c>
      <c r="R18" s="53">
        <v>200</v>
      </c>
      <c r="S18" s="20"/>
    </row>
    <row r="19" spans="1:19" s="19" customFormat="1" ht="36" x14ac:dyDescent="0.2">
      <c r="A19" s="15">
        <v>16</v>
      </c>
      <c r="B19" s="88" t="s">
        <v>140</v>
      </c>
      <c r="C19" s="22" t="s">
        <v>14</v>
      </c>
      <c r="D19" s="22" t="s">
        <v>120</v>
      </c>
      <c r="E19" s="20" t="s">
        <v>80</v>
      </c>
      <c r="F19" s="20" t="s">
        <v>102</v>
      </c>
      <c r="G19" s="13" t="s">
        <v>74</v>
      </c>
      <c r="H19" s="50">
        <v>6297</v>
      </c>
      <c r="I19" s="37">
        <v>250</v>
      </c>
      <c r="J19" s="37">
        <v>0</v>
      </c>
      <c r="K19" s="37">
        <v>0</v>
      </c>
      <c r="L19" s="37">
        <v>0</v>
      </c>
      <c r="M19" s="37">
        <v>0</v>
      </c>
      <c r="N19" s="43">
        <v>0</v>
      </c>
      <c r="O19" s="56">
        <f t="shared" si="0"/>
        <v>6547</v>
      </c>
      <c r="P19" s="53">
        <f t="shared" si="1"/>
        <v>6297</v>
      </c>
      <c r="Q19" s="53">
        <f t="shared" si="2"/>
        <v>6297</v>
      </c>
      <c r="R19" s="53">
        <v>200</v>
      </c>
      <c r="S19" s="20"/>
    </row>
    <row r="20" spans="1:19" s="19" customFormat="1" ht="36" x14ac:dyDescent="0.25">
      <c r="A20" s="58">
        <v>17</v>
      </c>
      <c r="B20" s="88" t="s">
        <v>141</v>
      </c>
      <c r="C20" s="22" t="s">
        <v>29</v>
      </c>
      <c r="D20" s="22" t="s">
        <v>120</v>
      </c>
      <c r="E20" s="20" t="s">
        <v>80</v>
      </c>
      <c r="F20" s="18" t="s">
        <v>103</v>
      </c>
      <c r="G20" s="13" t="s">
        <v>74</v>
      </c>
      <c r="H20" s="50">
        <v>5835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43">
        <v>0</v>
      </c>
      <c r="O20" s="74">
        <f t="shared" si="0"/>
        <v>6460</v>
      </c>
      <c r="P20" s="53">
        <f t="shared" si="1"/>
        <v>6210</v>
      </c>
      <c r="Q20" s="53">
        <f t="shared" si="2"/>
        <v>6210</v>
      </c>
      <c r="R20" s="53">
        <v>200</v>
      </c>
      <c r="S20" s="20"/>
    </row>
    <row r="21" spans="1:19" s="19" customFormat="1" ht="36" x14ac:dyDescent="0.25">
      <c r="A21" s="58">
        <v>18</v>
      </c>
      <c r="B21" s="88" t="s">
        <v>142</v>
      </c>
      <c r="C21" s="22" t="s">
        <v>14</v>
      </c>
      <c r="D21" s="22" t="s">
        <v>120</v>
      </c>
      <c r="E21" s="20" t="s">
        <v>80</v>
      </c>
      <c r="F21" s="18" t="s">
        <v>104</v>
      </c>
      <c r="G21" s="13" t="s">
        <v>74</v>
      </c>
      <c r="H21" s="50">
        <v>6297</v>
      </c>
      <c r="I21" s="37">
        <v>250</v>
      </c>
      <c r="J21" s="37">
        <v>0</v>
      </c>
      <c r="K21" s="37">
        <v>0</v>
      </c>
      <c r="L21" s="37">
        <v>0</v>
      </c>
      <c r="M21" s="37">
        <v>0</v>
      </c>
      <c r="N21" s="43">
        <v>0</v>
      </c>
      <c r="O21" s="71">
        <f t="shared" si="0"/>
        <v>6547</v>
      </c>
      <c r="P21" s="53">
        <f t="shared" si="1"/>
        <v>6297</v>
      </c>
      <c r="Q21" s="53">
        <f t="shared" si="2"/>
        <v>6297</v>
      </c>
      <c r="R21" s="53">
        <v>200</v>
      </c>
      <c r="S21" s="20"/>
    </row>
    <row r="22" spans="1:19" s="19" customFormat="1" ht="45" customHeight="1" x14ac:dyDescent="0.2">
      <c r="A22" s="15">
        <v>19</v>
      </c>
      <c r="B22" s="88" t="s">
        <v>143</v>
      </c>
      <c r="C22" s="22" t="s">
        <v>29</v>
      </c>
      <c r="D22" s="22" t="s">
        <v>120</v>
      </c>
      <c r="E22" s="20" t="s">
        <v>80</v>
      </c>
      <c r="F22" s="20" t="s">
        <v>105</v>
      </c>
      <c r="G22" s="13" t="s">
        <v>74</v>
      </c>
      <c r="H22" s="50">
        <v>5835</v>
      </c>
      <c r="I22" s="37">
        <v>250</v>
      </c>
      <c r="J22" s="37">
        <v>0</v>
      </c>
      <c r="K22" s="37">
        <v>0</v>
      </c>
      <c r="L22" s="37">
        <v>0</v>
      </c>
      <c r="M22" s="37">
        <v>0</v>
      </c>
      <c r="N22" s="43">
        <v>0</v>
      </c>
      <c r="O22" s="56">
        <f t="shared" si="0"/>
        <v>6085</v>
      </c>
      <c r="P22" s="53">
        <f t="shared" si="1"/>
        <v>5835</v>
      </c>
      <c r="Q22" s="53">
        <f t="shared" si="2"/>
        <v>5835</v>
      </c>
      <c r="R22" s="53">
        <v>200</v>
      </c>
      <c r="S22" s="20"/>
    </row>
    <row r="23" spans="1:19" s="19" customFormat="1" ht="43.5" customHeight="1" x14ac:dyDescent="0.2">
      <c r="A23" s="15">
        <v>20</v>
      </c>
      <c r="B23" s="92" t="s">
        <v>20</v>
      </c>
      <c r="C23" s="22" t="s">
        <v>29</v>
      </c>
      <c r="D23" s="22" t="s">
        <v>120</v>
      </c>
      <c r="E23" s="20" t="s">
        <v>164</v>
      </c>
      <c r="F23" s="20" t="s">
        <v>185</v>
      </c>
      <c r="G23" s="13" t="s">
        <v>74</v>
      </c>
      <c r="H23" s="50">
        <v>5835</v>
      </c>
      <c r="I23" s="37">
        <v>250</v>
      </c>
      <c r="J23" s="37">
        <v>375</v>
      </c>
      <c r="K23" s="37">
        <v>0</v>
      </c>
      <c r="L23" s="37">
        <v>0</v>
      </c>
      <c r="M23" s="37">
        <v>0</v>
      </c>
      <c r="N23" s="43">
        <v>0</v>
      </c>
      <c r="O23" s="76">
        <f t="shared" si="0"/>
        <v>6460</v>
      </c>
      <c r="P23" s="53">
        <f t="shared" si="1"/>
        <v>6210</v>
      </c>
      <c r="Q23" s="53">
        <f t="shared" si="2"/>
        <v>6210</v>
      </c>
      <c r="R23" s="53">
        <v>200</v>
      </c>
      <c r="S23" s="20"/>
    </row>
    <row r="24" spans="1:19" s="19" customFormat="1" ht="43.5" customHeight="1" x14ac:dyDescent="0.25">
      <c r="A24" s="58">
        <v>21</v>
      </c>
      <c r="B24" s="88" t="s">
        <v>144</v>
      </c>
      <c r="C24" s="22" t="s">
        <v>14</v>
      </c>
      <c r="D24" s="22" t="s">
        <v>120</v>
      </c>
      <c r="E24" s="20" t="s">
        <v>80</v>
      </c>
      <c r="F24" s="20" t="s">
        <v>30</v>
      </c>
      <c r="G24" s="13" t="s">
        <v>74</v>
      </c>
      <c r="H24" s="50">
        <v>6297</v>
      </c>
      <c r="I24" s="37">
        <v>250</v>
      </c>
      <c r="J24" s="37">
        <v>0</v>
      </c>
      <c r="K24" s="37">
        <v>0</v>
      </c>
      <c r="L24" s="37">
        <v>0</v>
      </c>
      <c r="M24" s="37">
        <v>0</v>
      </c>
      <c r="N24" s="43">
        <v>0</v>
      </c>
      <c r="O24" s="56">
        <f t="shared" si="0"/>
        <v>6547</v>
      </c>
      <c r="P24" s="53">
        <f t="shared" si="1"/>
        <v>6297</v>
      </c>
      <c r="Q24" s="53">
        <f t="shared" si="2"/>
        <v>6297</v>
      </c>
      <c r="R24" s="53">
        <v>200</v>
      </c>
      <c r="S24" s="20"/>
    </row>
    <row r="25" spans="1:19" s="19" customFormat="1" x14ac:dyDescent="0.25">
      <c r="A25" s="58">
        <v>22</v>
      </c>
      <c r="B25" s="88" t="s">
        <v>180</v>
      </c>
      <c r="C25" s="2" t="s">
        <v>12</v>
      </c>
      <c r="D25" s="23" t="s">
        <v>118</v>
      </c>
      <c r="E25" s="23" t="s">
        <v>15</v>
      </c>
      <c r="F25" s="20" t="s">
        <v>39</v>
      </c>
      <c r="G25" s="13" t="s">
        <v>74</v>
      </c>
      <c r="H25" s="50">
        <v>6925</v>
      </c>
      <c r="I25" s="37">
        <v>250</v>
      </c>
      <c r="J25" s="37">
        <v>0</v>
      </c>
      <c r="K25" s="37">
        <v>0</v>
      </c>
      <c r="L25" s="37">
        <v>0</v>
      </c>
      <c r="M25" s="37">
        <v>1575</v>
      </c>
      <c r="N25" s="43">
        <v>5000</v>
      </c>
      <c r="O25" s="56">
        <f t="shared" si="0"/>
        <v>13750</v>
      </c>
      <c r="P25" s="53">
        <f t="shared" si="1"/>
        <v>13500</v>
      </c>
      <c r="Q25" s="53">
        <f t="shared" si="2"/>
        <v>13500</v>
      </c>
      <c r="R25" s="53">
        <v>200</v>
      </c>
      <c r="S25" s="20"/>
    </row>
    <row r="26" spans="1:19" s="19" customFormat="1" x14ac:dyDescent="0.25">
      <c r="A26" s="58"/>
      <c r="B26" s="88"/>
      <c r="C26" s="2"/>
      <c r="D26" s="23"/>
      <c r="E26" s="23"/>
      <c r="F26" s="20"/>
      <c r="G26" s="13"/>
      <c r="H26" s="50"/>
      <c r="I26" s="37"/>
      <c r="J26" s="37"/>
      <c r="K26" s="37"/>
      <c r="L26" s="37"/>
      <c r="M26" s="37"/>
      <c r="N26" s="43"/>
      <c r="O26" s="56"/>
      <c r="P26" s="53"/>
      <c r="Q26" s="53"/>
      <c r="R26" s="53"/>
      <c r="S26" s="20"/>
    </row>
    <row r="27" spans="1:19" s="19" customFormat="1" ht="36" x14ac:dyDescent="0.2">
      <c r="A27" s="15">
        <v>23</v>
      </c>
      <c r="B27" s="93" t="s">
        <v>20</v>
      </c>
      <c r="C27" s="2" t="s">
        <v>14</v>
      </c>
      <c r="D27" s="2" t="s">
        <v>120</v>
      </c>
      <c r="E27" s="2" t="s">
        <v>83</v>
      </c>
      <c r="F27" s="20" t="s">
        <v>39</v>
      </c>
      <c r="G27" s="13" t="s">
        <v>74</v>
      </c>
      <c r="H27" s="50">
        <v>6925</v>
      </c>
      <c r="I27" s="37">
        <v>250</v>
      </c>
      <c r="J27" s="37">
        <v>375</v>
      </c>
      <c r="K27" s="37">
        <v>0</v>
      </c>
      <c r="L27" s="37">
        <v>0</v>
      </c>
      <c r="M27" s="37">
        <v>0</v>
      </c>
      <c r="N27" s="43">
        <v>2000</v>
      </c>
      <c r="O27" s="56">
        <f t="shared" si="0"/>
        <v>9550</v>
      </c>
      <c r="P27" s="53">
        <f t="shared" si="1"/>
        <v>9300</v>
      </c>
      <c r="Q27" s="53">
        <f>O27-250</f>
        <v>9300</v>
      </c>
      <c r="R27" s="53">
        <v>200</v>
      </c>
      <c r="S27" s="20"/>
    </row>
    <row r="28" spans="1:19" s="19" customFormat="1" ht="36" x14ac:dyDescent="0.2">
      <c r="A28" s="15">
        <v>24</v>
      </c>
      <c r="B28" s="3" t="s">
        <v>31</v>
      </c>
      <c r="C28" s="2" t="s">
        <v>29</v>
      </c>
      <c r="D28" s="24" t="s">
        <v>120</v>
      </c>
      <c r="E28" s="25" t="s">
        <v>81</v>
      </c>
      <c r="F28" s="20" t="s">
        <v>39</v>
      </c>
      <c r="G28" s="13" t="s">
        <v>74</v>
      </c>
      <c r="H28" s="50">
        <v>5835</v>
      </c>
      <c r="I28" s="37">
        <v>250</v>
      </c>
      <c r="J28" s="37">
        <v>375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8460</v>
      </c>
      <c r="P28" s="53">
        <f t="shared" si="1"/>
        <v>8210</v>
      </c>
      <c r="Q28" s="53">
        <f t="shared" si="2"/>
        <v>8210</v>
      </c>
      <c r="R28" s="53">
        <v>200</v>
      </c>
      <c r="S28" s="20"/>
    </row>
    <row r="29" spans="1:19" s="19" customFormat="1" ht="42" customHeight="1" x14ac:dyDescent="0.25">
      <c r="A29" s="58">
        <v>25</v>
      </c>
      <c r="B29" s="1" t="s">
        <v>32</v>
      </c>
      <c r="C29" s="1" t="s">
        <v>29</v>
      </c>
      <c r="D29" s="1" t="s">
        <v>120</v>
      </c>
      <c r="E29" s="20" t="s">
        <v>80</v>
      </c>
      <c r="F29" s="20" t="s">
        <v>39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2000</v>
      </c>
      <c r="O29" s="56">
        <f t="shared" ref="O29:O65" si="3">SUM(H29:N29)</f>
        <v>8460</v>
      </c>
      <c r="P29" s="53">
        <f t="shared" si="1"/>
        <v>8210</v>
      </c>
      <c r="Q29" s="53">
        <f t="shared" si="2"/>
        <v>8210</v>
      </c>
      <c r="R29" s="53">
        <v>200</v>
      </c>
      <c r="S29" s="20"/>
    </row>
    <row r="30" spans="1:19" s="19" customFormat="1" ht="36" x14ac:dyDescent="0.25">
      <c r="A30" s="58">
        <v>26</v>
      </c>
      <c r="B30" s="91" t="s">
        <v>173</v>
      </c>
      <c r="C30" s="2" t="s">
        <v>29</v>
      </c>
      <c r="D30" s="2" t="s">
        <v>120</v>
      </c>
      <c r="E30" s="2" t="s">
        <v>85</v>
      </c>
      <c r="F30" s="20" t="s">
        <v>39</v>
      </c>
      <c r="G30" s="13" t="s">
        <v>74</v>
      </c>
      <c r="H30" s="50">
        <v>5835</v>
      </c>
      <c r="I30" s="37">
        <v>250</v>
      </c>
      <c r="J30" s="37">
        <v>0</v>
      </c>
      <c r="K30" s="37">
        <v>0</v>
      </c>
      <c r="L30" s="37">
        <v>0</v>
      </c>
      <c r="M30" s="37">
        <v>0</v>
      </c>
      <c r="N30" s="43">
        <v>2000</v>
      </c>
      <c r="O30" s="56">
        <f t="shared" si="3"/>
        <v>8085</v>
      </c>
      <c r="P30" s="53">
        <f t="shared" si="1"/>
        <v>7835</v>
      </c>
      <c r="Q30" s="53">
        <f>O30-250</f>
        <v>7835</v>
      </c>
      <c r="R30" s="53">
        <v>200</v>
      </c>
      <c r="S30" s="112"/>
    </row>
    <row r="31" spans="1:19" s="19" customFormat="1" ht="24" x14ac:dyDescent="0.2">
      <c r="A31" s="15">
        <v>27</v>
      </c>
      <c r="B31" s="91" t="s">
        <v>181</v>
      </c>
      <c r="C31" s="1" t="s">
        <v>19</v>
      </c>
      <c r="D31" s="1" t="s">
        <v>175</v>
      </c>
      <c r="E31" s="23" t="s">
        <v>225</v>
      </c>
      <c r="F31" s="20" t="s">
        <v>39</v>
      </c>
      <c r="G31" s="13" t="s">
        <v>74</v>
      </c>
      <c r="H31" s="50">
        <v>3525</v>
      </c>
      <c r="I31" s="37">
        <v>250</v>
      </c>
      <c r="J31" s="37">
        <v>0</v>
      </c>
      <c r="K31" s="37">
        <v>0</v>
      </c>
      <c r="L31" s="37">
        <v>0</v>
      </c>
      <c r="M31" s="37">
        <v>1500</v>
      </c>
      <c r="N31" s="43">
        <v>1800</v>
      </c>
      <c r="O31" s="56">
        <f t="shared" si="3"/>
        <v>7075</v>
      </c>
      <c r="P31" s="53">
        <f t="shared" si="1"/>
        <v>6825</v>
      </c>
      <c r="Q31" s="53">
        <f t="shared" si="2"/>
        <v>6825</v>
      </c>
      <c r="R31" s="53">
        <v>200</v>
      </c>
      <c r="S31" s="112"/>
    </row>
    <row r="32" spans="1:19" s="19" customFormat="1" ht="25.5" customHeight="1" x14ac:dyDescent="0.2">
      <c r="A32" s="15">
        <v>28</v>
      </c>
      <c r="B32" s="94" t="s">
        <v>183</v>
      </c>
      <c r="C32" s="3" t="s">
        <v>33</v>
      </c>
      <c r="D32" s="3" t="s">
        <v>175</v>
      </c>
      <c r="E32" s="23" t="s">
        <v>106</v>
      </c>
      <c r="F32" s="20" t="s">
        <v>39</v>
      </c>
      <c r="G32" s="13" t="s">
        <v>74</v>
      </c>
      <c r="H32" s="50">
        <v>3295</v>
      </c>
      <c r="I32" s="37">
        <v>250</v>
      </c>
      <c r="J32" s="37">
        <v>0</v>
      </c>
      <c r="K32" s="37">
        <v>1000</v>
      </c>
      <c r="L32" s="37">
        <v>0</v>
      </c>
      <c r="M32" s="37">
        <v>0</v>
      </c>
      <c r="N32" s="43"/>
      <c r="O32" s="56">
        <f t="shared" si="3"/>
        <v>4545</v>
      </c>
      <c r="P32" s="53">
        <f t="shared" si="1"/>
        <v>4295</v>
      </c>
      <c r="Q32" s="53">
        <f t="shared" si="2"/>
        <v>4295</v>
      </c>
      <c r="R32" s="53">
        <v>200</v>
      </c>
      <c r="S32" s="20"/>
    </row>
    <row r="33" spans="1:19" s="19" customFormat="1" ht="24" x14ac:dyDescent="0.25">
      <c r="A33" s="58">
        <v>29</v>
      </c>
      <c r="B33" s="93" t="s">
        <v>20</v>
      </c>
      <c r="C33" s="2" t="s">
        <v>37</v>
      </c>
      <c r="D33" s="2" t="s">
        <v>93</v>
      </c>
      <c r="E33" s="2" t="s">
        <v>84</v>
      </c>
      <c r="F33" s="20" t="s">
        <v>39</v>
      </c>
      <c r="G33" s="13" t="s">
        <v>74</v>
      </c>
      <c r="H33" s="50">
        <v>1381</v>
      </c>
      <c r="I33" s="37">
        <v>250</v>
      </c>
      <c r="J33" s="37">
        <v>0</v>
      </c>
      <c r="K33" s="37">
        <v>500</v>
      </c>
      <c r="L33" s="37">
        <v>0</v>
      </c>
      <c r="M33" s="37">
        <v>0</v>
      </c>
      <c r="N33" s="43">
        <v>0</v>
      </c>
      <c r="O33" s="56">
        <f t="shared" si="3"/>
        <v>2131</v>
      </c>
      <c r="P33" s="53">
        <f t="shared" si="1"/>
        <v>1881</v>
      </c>
      <c r="Q33" s="53">
        <f>O33-250</f>
        <v>1881</v>
      </c>
      <c r="R33" s="53">
        <v>200</v>
      </c>
      <c r="S33" s="20"/>
    </row>
    <row r="34" spans="1:19" s="19" customFormat="1" ht="24" x14ac:dyDescent="0.25">
      <c r="A34" s="58">
        <v>30</v>
      </c>
      <c r="B34" s="3" t="s">
        <v>34</v>
      </c>
      <c r="C34" s="3" t="s">
        <v>35</v>
      </c>
      <c r="D34" s="3" t="s">
        <v>123</v>
      </c>
      <c r="E34" s="2" t="s">
        <v>82</v>
      </c>
      <c r="F34" s="20" t="s">
        <v>39</v>
      </c>
      <c r="G34" s="13" t="s">
        <v>74</v>
      </c>
      <c r="H34" s="50">
        <v>1105</v>
      </c>
      <c r="I34" s="37">
        <v>250</v>
      </c>
      <c r="J34" s="37">
        <v>0</v>
      </c>
      <c r="K34" s="37">
        <v>450</v>
      </c>
      <c r="L34" s="37">
        <v>0</v>
      </c>
      <c r="M34" s="37">
        <v>0</v>
      </c>
      <c r="N34" s="37">
        <v>400</v>
      </c>
      <c r="O34" s="56">
        <f t="shared" si="3"/>
        <v>2205</v>
      </c>
      <c r="P34" s="53">
        <f t="shared" si="1"/>
        <v>1955</v>
      </c>
      <c r="Q34" s="53">
        <f t="shared" si="2"/>
        <v>1955</v>
      </c>
      <c r="R34" s="53">
        <v>200</v>
      </c>
      <c r="S34" s="20"/>
    </row>
    <row r="35" spans="1:19" s="19" customFormat="1" ht="24" x14ac:dyDescent="0.2">
      <c r="A35" s="15">
        <v>31</v>
      </c>
      <c r="B35" s="3" t="s">
        <v>36</v>
      </c>
      <c r="C35" s="3" t="s">
        <v>35</v>
      </c>
      <c r="D35" s="3" t="s">
        <v>123</v>
      </c>
      <c r="E35" s="2" t="s">
        <v>107</v>
      </c>
      <c r="F35" s="20" t="s">
        <v>39</v>
      </c>
      <c r="G35" s="13" t="s">
        <v>74</v>
      </c>
      <c r="H35" s="50">
        <v>1105</v>
      </c>
      <c r="I35" s="37">
        <v>250</v>
      </c>
      <c r="J35" s="37">
        <v>0</v>
      </c>
      <c r="K35" s="37">
        <v>450</v>
      </c>
      <c r="L35" s="37">
        <v>0</v>
      </c>
      <c r="M35" s="37">
        <v>0</v>
      </c>
      <c r="N35" s="37">
        <v>400</v>
      </c>
      <c r="O35" s="56">
        <f t="shared" si="3"/>
        <v>2205</v>
      </c>
      <c r="P35" s="53">
        <f t="shared" si="1"/>
        <v>1955</v>
      </c>
      <c r="Q35" s="53">
        <f t="shared" si="2"/>
        <v>1955</v>
      </c>
      <c r="R35" s="53">
        <v>200</v>
      </c>
      <c r="S35" s="20"/>
    </row>
    <row r="36" spans="1:19" s="19" customFormat="1" ht="24" x14ac:dyDescent="0.2">
      <c r="A36" s="15">
        <v>32</v>
      </c>
      <c r="B36" s="95" t="s">
        <v>20</v>
      </c>
      <c r="C36" s="5" t="s">
        <v>26</v>
      </c>
      <c r="D36" s="5" t="s">
        <v>121</v>
      </c>
      <c r="E36" s="20" t="s">
        <v>23</v>
      </c>
      <c r="F36" s="20" t="s">
        <v>39</v>
      </c>
      <c r="G36" s="13" t="s">
        <v>75</v>
      </c>
      <c r="H36" s="50">
        <v>2441</v>
      </c>
      <c r="I36" s="37">
        <v>250</v>
      </c>
      <c r="J36" s="37">
        <v>0</v>
      </c>
      <c r="K36" s="37">
        <v>0</v>
      </c>
      <c r="L36" s="37">
        <v>0</v>
      </c>
      <c r="M36" s="37">
        <v>1000</v>
      </c>
      <c r="N36" s="43">
        <v>0</v>
      </c>
      <c r="O36" s="56">
        <f t="shared" si="3"/>
        <v>3691</v>
      </c>
      <c r="P36" s="53">
        <f t="shared" si="1"/>
        <v>3441</v>
      </c>
      <c r="Q36" s="53">
        <f t="shared" si="2"/>
        <v>3441</v>
      </c>
      <c r="R36" s="53">
        <v>200</v>
      </c>
      <c r="S36" s="20"/>
    </row>
    <row r="37" spans="1:19" s="19" customFormat="1" ht="24" x14ac:dyDescent="0.25">
      <c r="A37" s="58">
        <v>33</v>
      </c>
      <c r="B37" s="6" t="s">
        <v>76</v>
      </c>
      <c r="C37" s="7" t="s">
        <v>77</v>
      </c>
      <c r="D37" s="7" t="s">
        <v>124</v>
      </c>
      <c r="E37" s="18" t="s">
        <v>86</v>
      </c>
      <c r="F37" s="20" t="s">
        <v>39</v>
      </c>
      <c r="G37" s="13" t="s">
        <v>75</v>
      </c>
      <c r="H37" s="50">
        <v>1460</v>
      </c>
      <c r="I37" s="37">
        <v>250</v>
      </c>
      <c r="J37" s="37">
        <v>0</v>
      </c>
      <c r="K37" s="37">
        <v>600</v>
      </c>
      <c r="L37" s="37">
        <v>35</v>
      </c>
      <c r="M37" s="37">
        <v>0</v>
      </c>
      <c r="N37" s="37">
        <v>600</v>
      </c>
      <c r="O37" s="56">
        <f t="shared" si="3"/>
        <v>2945</v>
      </c>
      <c r="P37" s="53">
        <f t="shared" si="1"/>
        <v>2695</v>
      </c>
      <c r="Q37" s="53">
        <f t="shared" si="2"/>
        <v>2695</v>
      </c>
      <c r="R37" s="53">
        <v>200</v>
      </c>
      <c r="S37" s="20"/>
    </row>
    <row r="38" spans="1:19" s="19" customFormat="1" ht="24" x14ac:dyDescent="0.25">
      <c r="A38" s="58">
        <v>34</v>
      </c>
      <c r="B38" s="91" t="s">
        <v>184</v>
      </c>
      <c r="C38" s="5" t="s">
        <v>26</v>
      </c>
      <c r="D38" s="5" t="s">
        <v>121</v>
      </c>
      <c r="E38" s="18" t="s">
        <v>87</v>
      </c>
      <c r="F38" s="20" t="s">
        <v>39</v>
      </c>
      <c r="G38" s="13" t="s">
        <v>75</v>
      </c>
      <c r="H38" s="50">
        <v>2441</v>
      </c>
      <c r="I38" s="37">
        <v>250</v>
      </c>
      <c r="J38" s="37">
        <v>0</v>
      </c>
      <c r="K38" s="37">
        <v>0</v>
      </c>
      <c r="L38" s="37">
        <v>0</v>
      </c>
      <c r="M38" s="37">
        <v>1000</v>
      </c>
      <c r="N38" s="43">
        <v>0</v>
      </c>
      <c r="O38" s="56">
        <f t="shared" si="3"/>
        <v>3691</v>
      </c>
      <c r="P38" s="53">
        <f t="shared" si="1"/>
        <v>3441</v>
      </c>
      <c r="Q38" s="53">
        <f>O38-250</f>
        <v>3441</v>
      </c>
      <c r="R38" s="53">
        <v>200</v>
      </c>
      <c r="S38" s="20"/>
    </row>
    <row r="39" spans="1:19" s="19" customFormat="1" ht="24" x14ac:dyDescent="0.2">
      <c r="A39" s="15">
        <v>35</v>
      </c>
      <c r="B39" s="8" t="s">
        <v>40</v>
      </c>
      <c r="C39" s="26" t="s">
        <v>41</v>
      </c>
      <c r="D39" s="26" t="s">
        <v>119</v>
      </c>
      <c r="E39" s="20" t="s">
        <v>79</v>
      </c>
      <c r="F39" s="20" t="s">
        <v>42</v>
      </c>
      <c r="G39" s="13" t="s">
        <v>74</v>
      </c>
      <c r="H39" s="50">
        <v>7000</v>
      </c>
      <c r="I39" s="37">
        <v>250</v>
      </c>
      <c r="J39" s="37">
        <v>0</v>
      </c>
      <c r="K39" s="37">
        <v>0</v>
      </c>
      <c r="L39" s="37">
        <v>0</v>
      </c>
      <c r="M39" s="37">
        <v>0</v>
      </c>
      <c r="N39" s="43">
        <v>0</v>
      </c>
      <c r="O39" s="77">
        <f t="shared" si="3"/>
        <v>7250</v>
      </c>
      <c r="P39" s="53">
        <f t="shared" si="1"/>
        <v>7000</v>
      </c>
      <c r="Q39" s="53">
        <f t="shared" si="2"/>
        <v>7000</v>
      </c>
      <c r="R39" s="53">
        <v>200</v>
      </c>
      <c r="S39" s="20"/>
    </row>
    <row r="40" spans="1:19" s="19" customFormat="1" x14ac:dyDescent="0.2">
      <c r="A40" s="15">
        <v>36</v>
      </c>
      <c r="B40" s="2" t="s">
        <v>43</v>
      </c>
      <c r="C40" s="22" t="s">
        <v>41</v>
      </c>
      <c r="D40" s="22" t="s">
        <v>122</v>
      </c>
      <c r="E40" s="20" t="s">
        <v>79</v>
      </c>
      <c r="F40" s="20" t="s">
        <v>94</v>
      </c>
      <c r="G40" s="13" t="s">
        <v>74</v>
      </c>
      <c r="H40" s="50">
        <v>7000</v>
      </c>
      <c r="I40" s="37">
        <v>250</v>
      </c>
      <c r="J40" s="37">
        <v>375</v>
      </c>
      <c r="K40" s="37">
        <v>0</v>
      </c>
      <c r="L40" s="37">
        <v>0</v>
      </c>
      <c r="M40" s="37">
        <v>0</v>
      </c>
      <c r="N40" s="37">
        <v>3000</v>
      </c>
      <c r="O40" s="77">
        <f t="shared" si="3"/>
        <v>10625</v>
      </c>
      <c r="P40" s="53">
        <f t="shared" si="1"/>
        <v>10375</v>
      </c>
      <c r="Q40" s="53">
        <f t="shared" si="2"/>
        <v>10375</v>
      </c>
      <c r="R40" s="53">
        <v>200</v>
      </c>
      <c r="S40" s="20"/>
    </row>
    <row r="41" spans="1:19" s="19" customFormat="1" ht="36" x14ac:dyDescent="0.25">
      <c r="A41" s="58">
        <v>37</v>
      </c>
      <c r="B41" s="2" t="s">
        <v>44</v>
      </c>
      <c r="C41" s="22" t="s">
        <v>14</v>
      </c>
      <c r="D41" s="22" t="s">
        <v>120</v>
      </c>
      <c r="E41" s="18" t="s">
        <v>89</v>
      </c>
      <c r="F41" s="20" t="s">
        <v>47</v>
      </c>
      <c r="G41" s="13" t="s">
        <v>74</v>
      </c>
      <c r="H41" s="50">
        <v>6297</v>
      </c>
      <c r="I41" s="37">
        <v>250</v>
      </c>
      <c r="J41" s="37">
        <v>375</v>
      </c>
      <c r="K41" s="37">
        <v>0</v>
      </c>
      <c r="L41" s="37">
        <v>0</v>
      </c>
      <c r="M41" s="37">
        <v>0</v>
      </c>
      <c r="N41" s="37">
        <v>1800</v>
      </c>
      <c r="O41" s="34">
        <f t="shared" si="3"/>
        <v>8722</v>
      </c>
      <c r="P41" s="53">
        <f t="shared" si="1"/>
        <v>8472</v>
      </c>
      <c r="Q41" s="53">
        <f t="shared" si="2"/>
        <v>8472</v>
      </c>
      <c r="R41" s="53">
        <v>200</v>
      </c>
      <c r="S41" s="20"/>
    </row>
    <row r="42" spans="1:19" s="19" customFormat="1" ht="36" x14ac:dyDescent="0.25">
      <c r="A42" s="58">
        <v>38</v>
      </c>
      <c r="B42" s="2" t="s">
        <v>108</v>
      </c>
      <c r="C42" s="22" t="s">
        <v>14</v>
      </c>
      <c r="D42" s="22" t="s">
        <v>120</v>
      </c>
      <c r="E42" s="18" t="s">
        <v>88</v>
      </c>
      <c r="F42" s="20" t="s">
        <v>94</v>
      </c>
      <c r="G42" s="13" t="s">
        <v>74</v>
      </c>
      <c r="H42" s="50">
        <v>6297</v>
      </c>
      <c r="I42" s="37">
        <v>250</v>
      </c>
      <c r="J42" s="37">
        <v>375</v>
      </c>
      <c r="K42" s="37">
        <v>0</v>
      </c>
      <c r="L42" s="37">
        <v>0</v>
      </c>
      <c r="M42" s="37">
        <v>0</v>
      </c>
      <c r="N42" s="37">
        <v>1800</v>
      </c>
      <c r="O42" s="70">
        <f t="shared" si="3"/>
        <v>8722</v>
      </c>
      <c r="P42" s="53">
        <f t="shared" si="1"/>
        <v>8472</v>
      </c>
      <c r="Q42" s="53">
        <f t="shared" si="2"/>
        <v>8472</v>
      </c>
      <c r="R42" s="53">
        <v>200</v>
      </c>
      <c r="S42" s="20"/>
    </row>
    <row r="43" spans="1:19" s="19" customFormat="1" ht="24" x14ac:dyDescent="0.2">
      <c r="A43" s="15">
        <v>39</v>
      </c>
      <c r="B43" s="2" t="s">
        <v>109</v>
      </c>
      <c r="C43" s="22" t="s">
        <v>45</v>
      </c>
      <c r="D43" s="22" t="s">
        <v>121</v>
      </c>
      <c r="E43" s="20" t="s">
        <v>110</v>
      </c>
      <c r="F43" s="20" t="s">
        <v>94</v>
      </c>
      <c r="G43" s="13" t="s">
        <v>74</v>
      </c>
      <c r="H43" s="50">
        <v>2281</v>
      </c>
      <c r="I43" s="37">
        <v>250</v>
      </c>
      <c r="J43" s="37">
        <v>0</v>
      </c>
      <c r="K43" s="37">
        <v>0</v>
      </c>
      <c r="L43" s="37">
        <v>0</v>
      </c>
      <c r="M43" s="37">
        <v>0</v>
      </c>
      <c r="N43" s="37">
        <v>1000</v>
      </c>
      <c r="O43" s="68">
        <f t="shared" si="3"/>
        <v>3531</v>
      </c>
      <c r="P43" s="53">
        <f t="shared" si="1"/>
        <v>3281</v>
      </c>
      <c r="Q43" s="53">
        <f t="shared" si="2"/>
        <v>3281</v>
      </c>
      <c r="R43" s="53">
        <v>200</v>
      </c>
      <c r="S43" s="20"/>
    </row>
    <row r="44" spans="1:19" s="19" customFormat="1" ht="24" x14ac:dyDescent="0.2">
      <c r="A44" s="15">
        <v>40</v>
      </c>
      <c r="B44" s="2" t="s">
        <v>46</v>
      </c>
      <c r="C44" s="22" t="s">
        <v>45</v>
      </c>
      <c r="D44" s="22" t="s">
        <v>121</v>
      </c>
      <c r="E44" s="20" t="s">
        <v>90</v>
      </c>
      <c r="F44" s="20" t="s">
        <v>94</v>
      </c>
      <c r="G44" s="13" t="s">
        <v>74</v>
      </c>
      <c r="H44" s="50">
        <v>2281</v>
      </c>
      <c r="I44" s="37">
        <v>250</v>
      </c>
      <c r="J44" s="37">
        <v>0</v>
      </c>
      <c r="K44" s="37">
        <v>0</v>
      </c>
      <c r="L44" s="37">
        <v>0</v>
      </c>
      <c r="M44" s="37">
        <v>0</v>
      </c>
      <c r="N44" s="37">
        <v>1000</v>
      </c>
      <c r="O44" s="72">
        <f t="shared" si="3"/>
        <v>3531</v>
      </c>
      <c r="P44" s="53">
        <f t="shared" si="1"/>
        <v>3281</v>
      </c>
      <c r="Q44" s="53">
        <f t="shared" si="2"/>
        <v>3281</v>
      </c>
      <c r="R44" s="53">
        <v>200</v>
      </c>
      <c r="S44" s="20"/>
    </row>
    <row r="45" spans="1:19" s="19" customFormat="1" x14ac:dyDescent="0.25">
      <c r="A45" s="58">
        <v>41</v>
      </c>
      <c r="B45" s="6" t="s">
        <v>111</v>
      </c>
      <c r="C45" s="22" t="s">
        <v>41</v>
      </c>
      <c r="D45" s="22" t="s">
        <v>119</v>
      </c>
      <c r="E45" s="20" t="s">
        <v>79</v>
      </c>
      <c r="F45" s="20" t="s">
        <v>52</v>
      </c>
      <c r="G45" s="13" t="s">
        <v>74</v>
      </c>
      <c r="H45" s="50">
        <v>7000</v>
      </c>
      <c r="I45" s="37">
        <v>250</v>
      </c>
      <c r="J45" s="37">
        <v>375</v>
      </c>
      <c r="K45" s="37">
        <v>0</v>
      </c>
      <c r="L45" s="37">
        <v>0</v>
      </c>
      <c r="M45" s="37">
        <v>0</v>
      </c>
      <c r="N45" s="37">
        <v>3000</v>
      </c>
      <c r="O45" s="77">
        <f t="shared" si="3"/>
        <v>10625</v>
      </c>
      <c r="P45" s="53">
        <f t="shared" si="1"/>
        <v>10375</v>
      </c>
      <c r="Q45" s="53">
        <f t="shared" si="2"/>
        <v>10375</v>
      </c>
      <c r="R45" s="53">
        <v>200</v>
      </c>
      <c r="S45" s="20"/>
    </row>
    <row r="46" spans="1:19" s="19" customFormat="1" ht="40.5" customHeight="1" x14ac:dyDescent="0.25">
      <c r="A46" s="58">
        <v>42</v>
      </c>
      <c r="B46" s="2" t="s">
        <v>48</v>
      </c>
      <c r="C46" s="22" t="s">
        <v>14</v>
      </c>
      <c r="D46" s="22" t="s">
        <v>120</v>
      </c>
      <c r="E46" s="18" t="s">
        <v>91</v>
      </c>
      <c r="F46" s="20" t="s">
        <v>52</v>
      </c>
      <c r="G46" s="13" t="s">
        <v>74</v>
      </c>
      <c r="H46" s="50">
        <v>6297</v>
      </c>
      <c r="I46" s="37">
        <v>250</v>
      </c>
      <c r="J46" s="37">
        <v>375</v>
      </c>
      <c r="K46" s="37">
        <v>0</v>
      </c>
      <c r="L46" s="37">
        <v>0</v>
      </c>
      <c r="M46" s="37">
        <v>0</v>
      </c>
      <c r="N46" s="37">
        <v>1800</v>
      </c>
      <c r="O46" s="70">
        <f t="shared" si="3"/>
        <v>8722</v>
      </c>
      <c r="P46" s="53">
        <f t="shared" si="1"/>
        <v>8472</v>
      </c>
      <c r="Q46" s="53">
        <f t="shared" si="2"/>
        <v>8472</v>
      </c>
      <c r="R46" s="53">
        <v>200</v>
      </c>
      <c r="S46" s="20"/>
    </row>
    <row r="47" spans="1:19" s="19" customFormat="1" ht="24" x14ac:dyDescent="0.2">
      <c r="A47" s="15">
        <v>43</v>
      </c>
      <c r="B47" s="2" t="s">
        <v>49</v>
      </c>
      <c r="C47" s="22" t="s">
        <v>45</v>
      </c>
      <c r="D47" s="22" t="s">
        <v>121</v>
      </c>
      <c r="E47" s="20" t="s">
        <v>112</v>
      </c>
      <c r="F47" s="20" t="s">
        <v>52</v>
      </c>
      <c r="G47" s="13" t="s">
        <v>74</v>
      </c>
      <c r="H47" s="50">
        <v>2281</v>
      </c>
      <c r="I47" s="37">
        <v>250</v>
      </c>
      <c r="J47" s="37">
        <v>0</v>
      </c>
      <c r="K47" s="37">
        <v>0</v>
      </c>
      <c r="L47" s="37">
        <v>0</v>
      </c>
      <c r="M47" s="37">
        <v>0</v>
      </c>
      <c r="N47" s="37">
        <v>1000</v>
      </c>
      <c r="O47" s="68">
        <f t="shared" si="3"/>
        <v>3531</v>
      </c>
      <c r="P47" s="53">
        <f t="shared" si="1"/>
        <v>3281</v>
      </c>
      <c r="Q47" s="53">
        <f t="shared" si="2"/>
        <v>3281</v>
      </c>
      <c r="R47" s="53">
        <v>200</v>
      </c>
      <c r="S47" s="20"/>
    </row>
    <row r="48" spans="1:19" s="19" customFormat="1" ht="36" x14ac:dyDescent="0.2">
      <c r="A48" s="15">
        <v>44</v>
      </c>
      <c r="B48" s="2" t="s">
        <v>50</v>
      </c>
      <c r="C48" s="22" t="s">
        <v>14</v>
      </c>
      <c r="D48" s="22" t="s">
        <v>120</v>
      </c>
      <c r="E48" s="18" t="s">
        <v>89</v>
      </c>
      <c r="F48" s="20" t="s">
        <v>52</v>
      </c>
      <c r="G48" s="13" t="s">
        <v>74</v>
      </c>
      <c r="H48" s="50">
        <v>6297</v>
      </c>
      <c r="I48" s="37">
        <v>250</v>
      </c>
      <c r="J48" s="37">
        <v>375</v>
      </c>
      <c r="K48" s="37">
        <v>0</v>
      </c>
      <c r="L48" s="37">
        <v>0</v>
      </c>
      <c r="M48" s="37">
        <v>0</v>
      </c>
      <c r="N48" s="43">
        <v>0</v>
      </c>
      <c r="O48" s="34">
        <f t="shared" si="3"/>
        <v>6922</v>
      </c>
      <c r="P48" s="53">
        <f t="shared" si="1"/>
        <v>6672</v>
      </c>
      <c r="Q48" s="53">
        <f t="shared" si="2"/>
        <v>6672</v>
      </c>
      <c r="R48" s="53">
        <v>200</v>
      </c>
      <c r="S48" s="20"/>
    </row>
    <row r="49" spans="1:19" s="19" customFormat="1" ht="24" x14ac:dyDescent="0.25">
      <c r="A49" s="58">
        <v>45</v>
      </c>
      <c r="B49" s="2" t="s">
        <v>51</v>
      </c>
      <c r="C49" s="22" t="s">
        <v>45</v>
      </c>
      <c r="D49" s="22" t="s">
        <v>121</v>
      </c>
      <c r="E49" s="20" t="s">
        <v>90</v>
      </c>
      <c r="F49" s="20" t="s">
        <v>52</v>
      </c>
      <c r="G49" s="13" t="s">
        <v>74</v>
      </c>
      <c r="H49" s="50">
        <v>2281</v>
      </c>
      <c r="I49" s="37">
        <v>250</v>
      </c>
      <c r="J49" s="37">
        <v>0</v>
      </c>
      <c r="K49" s="37">
        <v>0</v>
      </c>
      <c r="L49" s="37">
        <v>0</v>
      </c>
      <c r="M49" s="37">
        <v>0</v>
      </c>
      <c r="N49" s="37">
        <v>1000</v>
      </c>
      <c r="O49" s="72">
        <f t="shared" si="3"/>
        <v>3531</v>
      </c>
      <c r="P49" s="53">
        <f t="shared" si="1"/>
        <v>3281</v>
      </c>
      <c r="Q49" s="53">
        <f t="shared" si="2"/>
        <v>3281</v>
      </c>
      <c r="R49" s="53">
        <v>200</v>
      </c>
      <c r="S49" s="20"/>
    </row>
    <row r="50" spans="1:19" s="19" customFormat="1" ht="15" customHeight="1" x14ac:dyDescent="0.25">
      <c r="A50" s="58">
        <v>46</v>
      </c>
      <c r="B50" s="2" t="s">
        <v>53</v>
      </c>
      <c r="C50" s="22" t="s">
        <v>41</v>
      </c>
      <c r="D50" s="22" t="s">
        <v>119</v>
      </c>
      <c r="E50" s="20" t="s">
        <v>79</v>
      </c>
      <c r="F50" s="18" t="s">
        <v>55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37">
        <v>3000</v>
      </c>
      <c r="O50" s="77">
        <f t="shared" si="3"/>
        <v>10250</v>
      </c>
      <c r="P50" s="53">
        <f t="shared" si="1"/>
        <v>10000</v>
      </c>
      <c r="Q50" s="53">
        <f t="shared" si="2"/>
        <v>10000</v>
      </c>
      <c r="R50" s="53">
        <v>200</v>
      </c>
      <c r="S50" s="20"/>
    </row>
    <row r="51" spans="1:19" s="19" customFormat="1" ht="36" x14ac:dyDescent="0.2">
      <c r="A51" s="15">
        <v>47</v>
      </c>
      <c r="B51" s="2" t="s">
        <v>54</v>
      </c>
      <c r="C51" s="22" t="s">
        <v>14</v>
      </c>
      <c r="D51" s="22" t="s">
        <v>120</v>
      </c>
      <c r="E51" s="18" t="s">
        <v>113</v>
      </c>
      <c r="F51" s="18" t="s">
        <v>55</v>
      </c>
      <c r="G51" s="13" t="s">
        <v>74</v>
      </c>
      <c r="H51" s="50">
        <v>6297</v>
      </c>
      <c r="I51" s="37">
        <v>250</v>
      </c>
      <c r="J51" s="37">
        <v>375</v>
      </c>
      <c r="K51" s="37">
        <v>0</v>
      </c>
      <c r="L51" s="37">
        <v>0</v>
      </c>
      <c r="M51" s="37">
        <v>0</v>
      </c>
      <c r="N51" s="37">
        <v>1800</v>
      </c>
      <c r="O51" s="34">
        <f t="shared" si="3"/>
        <v>8722</v>
      </c>
      <c r="P51" s="53">
        <f t="shared" si="1"/>
        <v>8472</v>
      </c>
      <c r="Q51" s="53">
        <f t="shared" si="2"/>
        <v>8472</v>
      </c>
      <c r="R51" s="53">
        <v>200</v>
      </c>
      <c r="S51" s="20"/>
    </row>
    <row r="52" spans="1:19" s="19" customFormat="1" ht="43.5" customHeight="1" x14ac:dyDescent="0.2">
      <c r="A52" s="15">
        <v>48</v>
      </c>
      <c r="B52" s="2" t="s">
        <v>114</v>
      </c>
      <c r="C52" s="22" t="s">
        <v>14</v>
      </c>
      <c r="D52" s="22" t="s">
        <v>120</v>
      </c>
      <c r="E52" s="18" t="s">
        <v>91</v>
      </c>
      <c r="F52" s="18" t="s">
        <v>55</v>
      </c>
      <c r="G52" s="13" t="s">
        <v>74</v>
      </c>
      <c r="H52" s="50">
        <v>6297</v>
      </c>
      <c r="I52" s="37">
        <v>250</v>
      </c>
      <c r="J52" s="37">
        <v>375</v>
      </c>
      <c r="K52" s="37">
        <v>0</v>
      </c>
      <c r="L52" s="37">
        <v>0</v>
      </c>
      <c r="M52" s="37">
        <v>0</v>
      </c>
      <c r="N52" s="37">
        <v>1800</v>
      </c>
      <c r="O52" s="70">
        <f t="shared" si="3"/>
        <v>8722</v>
      </c>
      <c r="P52" s="53">
        <f t="shared" si="1"/>
        <v>8472</v>
      </c>
      <c r="Q52" s="53">
        <f t="shared" si="2"/>
        <v>8472</v>
      </c>
      <c r="R52" s="53">
        <v>200</v>
      </c>
      <c r="S52" s="20"/>
    </row>
    <row r="53" spans="1:19" s="19" customFormat="1" ht="24" customHeight="1" x14ac:dyDescent="0.25">
      <c r="A53" s="58">
        <v>49</v>
      </c>
      <c r="B53" s="2" t="s">
        <v>56</v>
      </c>
      <c r="C53" s="22" t="s">
        <v>41</v>
      </c>
      <c r="D53" s="22" t="s">
        <v>119</v>
      </c>
      <c r="E53" s="20" t="s">
        <v>79</v>
      </c>
      <c r="F53" s="20" t="s">
        <v>59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ref="P53:P65" si="4">O53-250</f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5">
      <c r="A54" s="58">
        <v>50</v>
      </c>
      <c r="B54" s="2" t="s">
        <v>57</v>
      </c>
      <c r="C54" s="22" t="s">
        <v>14</v>
      </c>
      <c r="D54" s="22" t="s">
        <v>120</v>
      </c>
      <c r="E54" s="18" t="s">
        <v>89</v>
      </c>
      <c r="F54" s="20" t="s">
        <v>59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34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">
      <c r="A55" s="15">
        <v>51</v>
      </c>
      <c r="B55" s="2" t="s">
        <v>58</v>
      </c>
      <c r="C55" s="22" t="s">
        <v>14</v>
      </c>
      <c r="D55" s="22" t="s">
        <v>120</v>
      </c>
      <c r="E55" s="18" t="s">
        <v>91</v>
      </c>
      <c r="F55" s="20" t="s">
        <v>59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70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x14ac:dyDescent="0.2">
      <c r="A56" s="15">
        <v>52</v>
      </c>
      <c r="B56" s="2" t="s">
        <v>145</v>
      </c>
      <c r="C56" s="22" t="s">
        <v>41</v>
      </c>
      <c r="D56" s="22" t="s">
        <v>119</v>
      </c>
      <c r="E56" s="20" t="s">
        <v>79</v>
      </c>
      <c r="F56" s="20" t="s">
        <v>62</v>
      </c>
      <c r="G56" s="13" t="s">
        <v>74</v>
      </c>
      <c r="H56" s="50">
        <v>7000</v>
      </c>
      <c r="I56" s="37">
        <v>250</v>
      </c>
      <c r="J56" s="37">
        <v>375</v>
      </c>
      <c r="K56" s="37">
        <v>0</v>
      </c>
      <c r="L56" s="37">
        <v>0</v>
      </c>
      <c r="M56" s="37">
        <v>0</v>
      </c>
      <c r="N56" s="43">
        <v>0</v>
      </c>
      <c r="O56" s="77">
        <f t="shared" si="3"/>
        <v>7625</v>
      </c>
      <c r="P56" s="53">
        <f t="shared" si="4"/>
        <v>7375</v>
      </c>
      <c r="Q56" s="53">
        <f t="shared" si="2"/>
        <v>7375</v>
      </c>
      <c r="R56" s="53">
        <v>200</v>
      </c>
      <c r="S56" s="20"/>
    </row>
    <row r="57" spans="1:19" s="19" customFormat="1" ht="36" x14ac:dyDescent="0.25">
      <c r="A57" s="58">
        <v>53</v>
      </c>
      <c r="B57" s="2" t="s">
        <v>60</v>
      </c>
      <c r="C57" s="22" t="s">
        <v>14</v>
      </c>
      <c r="D57" s="22" t="s">
        <v>120</v>
      </c>
      <c r="E57" s="18" t="s">
        <v>89</v>
      </c>
      <c r="F57" s="20" t="s">
        <v>62</v>
      </c>
      <c r="G57" s="13" t="s">
        <v>74</v>
      </c>
      <c r="H57" s="50">
        <v>6297</v>
      </c>
      <c r="I57" s="37">
        <v>250</v>
      </c>
      <c r="J57" s="37">
        <v>375</v>
      </c>
      <c r="K57" s="37">
        <v>0</v>
      </c>
      <c r="L57" s="37">
        <v>0</v>
      </c>
      <c r="M57" s="37">
        <v>0</v>
      </c>
      <c r="N57" s="37">
        <v>1800</v>
      </c>
      <c r="O57" s="34">
        <f t="shared" si="3"/>
        <v>8722</v>
      </c>
      <c r="P57" s="53">
        <f t="shared" si="4"/>
        <v>8472</v>
      </c>
      <c r="Q57" s="53">
        <f t="shared" si="2"/>
        <v>8472</v>
      </c>
      <c r="R57" s="53">
        <v>200</v>
      </c>
      <c r="S57" s="20"/>
    </row>
    <row r="58" spans="1:19" s="19" customFormat="1" ht="44.25" customHeight="1" x14ac:dyDescent="0.25">
      <c r="A58" s="58">
        <v>54</v>
      </c>
      <c r="B58" s="2" t="s">
        <v>61</v>
      </c>
      <c r="C58" s="22" t="s">
        <v>14</v>
      </c>
      <c r="D58" s="22" t="s">
        <v>120</v>
      </c>
      <c r="E58" s="18" t="s">
        <v>92</v>
      </c>
      <c r="F58" s="20" t="s">
        <v>62</v>
      </c>
      <c r="G58" s="13" t="s">
        <v>74</v>
      </c>
      <c r="H58" s="50">
        <v>6297</v>
      </c>
      <c r="I58" s="37">
        <v>250</v>
      </c>
      <c r="J58" s="37">
        <v>375</v>
      </c>
      <c r="K58" s="37">
        <v>0</v>
      </c>
      <c r="L58" s="37">
        <v>0</v>
      </c>
      <c r="M58" s="37">
        <v>0</v>
      </c>
      <c r="N58" s="37">
        <v>1800</v>
      </c>
      <c r="O58" s="70">
        <f t="shared" si="3"/>
        <v>8722</v>
      </c>
      <c r="P58" s="53">
        <f t="shared" si="4"/>
        <v>8472</v>
      </c>
      <c r="Q58" s="53">
        <f t="shared" si="2"/>
        <v>8472</v>
      </c>
      <c r="R58" s="53">
        <v>200</v>
      </c>
      <c r="S58" s="20"/>
    </row>
    <row r="59" spans="1:19" s="19" customFormat="1" ht="24" customHeight="1" x14ac:dyDescent="0.2">
      <c r="A59" s="15">
        <v>55</v>
      </c>
      <c r="B59" s="2" t="s">
        <v>63</v>
      </c>
      <c r="C59" s="27" t="s">
        <v>41</v>
      </c>
      <c r="D59" s="27" t="s">
        <v>119</v>
      </c>
      <c r="E59" s="20" t="s">
        <v>79</v>
      </c>
      <c r="F59" s="20" t="s">
        <v>64</v>
      </c>
      <c r="G59" s="13" t="s">
        <v>74</v>
      </c>
      <c r="H59" s="50">
        <v>7000</v>
      </c>
      <c r="I59" s="37">
        <v>250</v>
      </c>
      <c r="J59" s="37">
        <v>0</v>
      </c>
      <c r="K59" s="37">
        <v>0</v>
      </c>
      <c r="L59" s="37">
        <v>0</v>
      </c>
      <c r="M59" s="37">
        <v>0</v>
      </c>
      <c r="N59" s="43">
        <v>0</v>
      </c>
      <c r="O59" s="77">
        <f t="shared" si="3"/>
        <v>7250</v>
      </c>
      <c r="P59" s="53">
        <f t="shared" si="4"/>
        <v>7000</v>
      </c>
      <c r="Q59" s="53">
        <f t="shared" si="2"/>
        <v>7000</v>
      </c>
      <c r="R59" s="53">
        <v>200</v>
      </c>
      <c r="S59" s="20"/>
    </row>
    <row r="60" spans="1:19" s="19" customFormat="1" x14ac:dyDescent="0.2">
      <c r="A60" s="15">
        <v>56</v>
      </c>
      <c r="B60" s="9" t="s">
        <v>65</v>
      </c>
      <c r="C60" s="28" t="s">
        <v>41</v>
      </c>
      <c r="D60" s="28" t="s">
        <v>119</v>
      </c>
      <c r="E60" s="20" t="s">
        <v>79</v>
      </c>
      <c r="F60" s="20" t="s">
        <v>66</v>
      </c>
      <c r="G60" s="13" t="s">
        <v>74</v>
      </c>
      <c r="H60" s="50">
        <v>7000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3000</v>
      </c>
      <c r="O60" s="77">
        <f t="shared" si="3"/>
        <v>10625</v>
      </c>
      <c r="P60" s="53">
        <f t="shared" si="4"/>
        <v>10375</v>
      </c>
      <c r="Q60" s="53">
        <f t="shared" si="2"/>
        <v>10375</v>
      </c>
      <c r="R60" s="53">
        <v>200</v>
      </c>
      <c r="S60" s="20"/>
    </row>
    <row r="61" spans="1:19" s="19" customFormat="1" x14ac:dyDescent="0.25">
      <c r="A61" s="58">
        <v>57</v>
      </c>
      <c r="B61" s="2" t="s">
        <v>67</v>
      </c>
      <c r="C61" s="22" t="s">
        <v>41</v>
      </c>
      <c r="D61" s="22" t="s">
        <v>119</v>
      </c>
      <c r="E61" s="20" t="s">
        <v>79</v>
      </c>
      <c r="F61" s="20" t="s">
        <v>68</v>
      </c>
      <c r="G61" s="13" t="s">
        <v>74</v>
      </c>
      <c r="H61" s="50">
        <v>7000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43">
        <v>0</v>
      </c>
      <c r="O61" s="77">
        <f t="shared" si="3"/>
        <v>7250</v>
      </c>
      <c r="P61" s="53">
        <f t="shared" si="4"/>
        <v>7000</v>
      </c>
      <c r="Q61" s="53">
        <f t="shared" si="2"/>
        <v>7000</v>
      </c>
      <c r="R61" s="53">
        <v>200</v>
      </c>
      <c r="S61" s="20"/>
    </row>
    <row r="62" spans="1:19" s="19" customFormat="1" ht="36" x14ac:dyDescent="0.25">
      <c r="A62" s="58">
        <v>58</v>
      </c>
      <c r="B62" s="6" t="s">
        <v>115</v>
      </c>
      <c r="C62" s="22" t="s">
        <v>14</v>
      </c>
      <c r="D62" s="22" t="s">
        <v>120</v>
      </c>
      <c r="E62" s="18" t="s">
        <v>92</v>
      </c>
      <c r="F62" s="20" t="s">
        <v>68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37">
        <v>1800</v>
      </c>
      <c r="O62" s="70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">
      <c r="A63" s="15">
        <v>59</v>
      </c>
      <c r="B63" s="2" t="s">
        <v>69</v>
      </c>
      <c r="C63" s="29" t="s">
        <v>41</v>
      </c>
      <c r="D63" s="29" t="s">
        <v>119</v>
      </c>
      <c r="E63" s="20" t="s">
        <v>79</v>
      </c>
      <c r="F63" s="20" t="s">
        <v>71</v>
      </c>
      <c r="G63" s="13" t="s">
        <v>74</v>
      </c>
      <c r="H63" s="50">
        <v>7000</v>
      </c>
      <c r="I63" s="37">
        <v>250</v>
      </c>
      <c r="J63" s="37">
        <v>375</v>
      </c>
      <c r="K63" s="37">
        <v>0</v>
      </c>
      <c r="L63" s="37">
        <v>0</v>
      </c>
      <c r="M63" s="37">
        <v>0</v>
      </c>
      <c r="N63" s="37">
        <v>3000</v>
      </c>
      <c r="O63" s="77">
        <f t="shared" si="3"/>
        <v>10625</v>
      </c>
      <c r="P63" s="53">
        <f t="shared" si="4"/>
        <v>10375</v>
      </c>
      <c r="Q63" s="53">
        <f t="shared" si="2"/>
        <v>10375</v>
      </c>
      <c r="R63" s="53">
        <v>200</v>
      </c>
      <c r="S63" s="20"/>
    </row>
    <row r="64" spans="1:19" s="19" customFormat="1" ht="33" customHeight="1" x14ac:dyDescent="0.2">
      <c r="A64" s="15">
        <v>60</v>
      </c>
      <c r="B64" s="4" t="s">
        <v>70</v>
      </c>
      <c r="C64" s="22" t="s">
        <v>14</v>
      </c>
      <c r="D64" s="22" t="s">
        <v>120</v>
      </c>
      <c r="E64" s="18" t="s">
        <v>92</v>
      </c>
      <c r="F64" s="20" t="s">
        <v>71</v>
      </c>
      <c r="G64" s="13" t="s">
        <v>74</v>
      </c>
      <c r="H64" s="50">
        <v>6297</v>
      </c>
      <c r="I64" s="37">
        <v>250</v>
      </c>
      <c r="J64" s="37">
        <v>375</v>
      </c>
      <c r="K64" s="37">
        <v>0</v>
      </c>
      <c r="L64" s="37">
        <v>0</v>
      </c>
      <c r="M64" s="37">
        <v>0</v>
      </c>
      <c r="N64" s="37">
        <v>1800</v>
      </c>
      <c r="O64" s="70">
        <f t="shared" si="3"/>
        <v>8722</v>
      </c>
      <c r="P64" s="53">
        <f t="shared" si="4"/>
        <v>8472</v>
      </c>
      <c r="Q64" s="53">
        <f t="shared" si="2"/>
        <v>8472</v>
      </c>
      <c r="R64" s="53">
        <v>200</v>
      </c>
      <c r="S64" s="20"/>
    </row>
    <row r="65" spans="1:19" s="19" customFormat="1" ht="24" x14ac:dyDescent="0.25">
      <c r="A65" s="58">
        <v>61</v>
      </c>
      <c r="B65" s="10" t="s">
        <v>146</v>
      </c>
      <c r="C65" s="29" t="s">
        <v>41</v>
      </c>
      <c r="D65" s="29" t="s">
        <v>119</v>
      </c>
      <c r="E65" s="20" t="s">
        <v>79</v>
      </c>
      <c r="F65" s="20" t="s">
        <v>72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43">
        <v>0</v>
      </c>
      <c r="O65" s="77">
        <f t="shared" si="3"/>
        <v>7250</v>
      </c>
      <c r="P65" s="53">
        <f t="shared" si="4"/>
        <v>7000</v>
      </c>
      <c r="Q65" s="53">
        <f t="shared" si="2"/>
        <v>7000</v>
      </c>
      <c r="R65" s="53">
        <v>200</v>
      </c>
      <c r="S65" s="20"/>
    </row>
    <row r="66" spans="1:19" s="19" customFormat="1" x14ac:dyDescent="0.25">
      <c r="A66" s="30"/>
      <c r="B66" s="31" t="s">
        <v>78</v>
      </c>
      <c r="C66" s="31"/>
      <c r="D66" s="31"/>
      <c r="E66" s="31"/>
      <c r="F66" s="31"/>
      <c r="G66" s="40"/>
      <c r="H66" s="33">
        <f t="shared" ref="H66:R66" si="5">SUM(H4:H65)</f>
        <v>329765</v>
      </c>
      <c r="I66" s="33">
        <f t="shared" si="5"/>
        <v>15250</v>
      </c>
      <c r="J66" s="33">
        <f t="shared" si="5"/>
        <v>12750</v>
      </c>
      <c r="K66" s="33">
        <f t="shared" si="5"/>
        <v>9000</v>
      </c>
      <c r="L66" s="33">
        <f t="shared" si="5"/>
        <v>70</v>
      </c>
      <c r="M66" s="33">
        <f t="shared" si="5"/>
        <v>6650</v>
      </c>
      <c r="N66" s="33">
        <f t="shared" si="5"/>
        <v>86700</v>
      </c>
      <c r="O66" s="33">
        <f t="shared" si="5"/>
        <v>460185</v>
      </c>
      <c r="P66" s="33">
        <f t="shared" si="5"/>
        <v>444935</v>
      </c>
      <c r="Q66" s="33">
        <f t="shared" si="5"/>
        <v>444935</v>
      </c>
      <c r="R66" s="34">
        <f t="shared" si="5"/>
        <v>12200</v>
      </c>
      <c r="S66" s="42"/>
    </row>
    <row r="67" spans="1:19" x14ac:dyDescent="0.25">
      <c r="K67" s="96"/>
      <c r="L67" s="96"/>
      <c r="M67" s="96"/>
      <c r="N67" s="87">
        <f>N66*12</f>
        <v>1040400</v>
      </c>
      <c r="O67" s="63">
        <f>O66*12</f>
        <v>5522220</v>
      </c>
      <c r="P67" s="64">
        <f>P66</f>
        <v>444935</v>
      </c>
      <c r="Q67" s="64">
        <f>Q66</f>
        <v>444935</v>
      </c>
      <c r="R67" s="64">
        <f>R66</f>
        <v>12200</v>
      </c>
      <c r="S67" s="65">
        <f>O67+P67+Q67+R67</f>
        <v>6424290</v>
      </c>
    </row>
    <row r="68" spans="1:19" x14ac:dyDescent="0.25">
      <c r="K68" s="79"/>
      <c r="L68" s="79"/>
      <c r="M68" s="79"/>
      <c r="N68" s="79"/>
      <c r="O68" s="63"/>
      <c r="P68" s="64"/>
      <c r="Q68" s="64"/>
      <c r="R68" s="64"/>
      <c r="S68" s="65"/>
    </row>
    <row r="69" spans="1:19" x14ac:dyDescent="0.25">
      <c r="A69" s="85"/>
      <c r="B69" s="85"/>
      <c r="C69" s="85" t="s">
        <v>191</v>
      </c>
      <c r="D69" s="85" t="s">
        <v>208</v>
      </c>
      <c r="E69" s="85" t="s">
        <v>192</v>
      </c>
      <c r="F69" s="85" t="s">
        <v>193</v>
      </c>
      <c r="G69" s="85" t="s">
        <v>209</v>
      </c>
      <c r="H69" s="85" t="s">
        <v>174</v>
      </c>
    </row>
    <row r="70" spans="1:19" x14ac:dyDescent="0.25">
      <c r="A70" s="80">
        <v>36</v>
      </c>
      <c r="B70" s="80" t="s">
        <v>204</v>
      </c>
      <c r="C70" s="81" t="e">
        <f>O4+#REF!+O5+#REF!+O6+O7+O8+O9+O10+O11+O12+O13+#REF!+O19+#REF!+O22+#REF!+O24+#REF!+O25+O27+O28+O29+O30+O31+O32+O33+O34+O35+#REF!+#REF!+#REF!+#REF!+O36+O37+O38</f>
        <v>#REF!</v>
      </c>
      <c r="D70" s="81" t="e">
        <f t="shared" ref="D70:D82" si="6">C70*12</f>
        <v>#REF!</v>
      </c>
      <c r="E70" s="81" t="e">
        <f>P4+#REF!+P5+#REF!+P6+P7+P8+P9+P10+P11+P12+P13+#REF!+P19+#REF!+P22+#REF!+P24+#REF!+P25+P27+P28+P29+P30+P31+P32+P33+P34+P35+#REF!+#REF!+#REF!+#REF!+P36+P37+P38</f>
        <v>#REF!</v>
      </c>
      <c r="F70" s="81" t="e">
        <f t="shared" ref="F70:F82" si="7">E70</f>
        <v>#REF!</v>
      </c>
      <c r="G70" s="81">
        <f>200*36</f>
        <v>7200</v>
      </c>
      <c r="H70" s="81" t="e">
        <f t="shared" ref="H70:H82" si="8">SUM(D70:G70)</f>
        <v>#REF!</v>
      </c>
      <c r="N70" s="64"/>
    </row>
    <row r="71" spans="1:19" x14ac:dyDescent="0.25">
      <c r="A71" s="80">
        <v>11</v>
      </c>
      <c r="B71" s="80" t="s">
        <v>205</v>
      </c>
      <c r="C71" s="81">
        <f>O39+O40+O45+O50+O53+O56+O59+O60+O61+O63+O65</f>
        <v>100000</v>
      </c>
      <c r="D71" s="81">
        <f t="shared" si="6"/>
        <v>1200000</v>
      </c>
      <c r="E71" s="81">
        <f>P39+P40+P45+P50+P53+P56+P59+P60+P61+P63+P65</f>
        <v>97250</v>
      </c>
      <c r="F71" s="81">
        <f t="shared" si="7"/>
        <v>97250</v>
      </c>
      <c r="G71" s="81">
        <f>200*11</f>
        <v>2200</v>
      </c>
      <c r="H71" s="81">
        <f t="shared" si="8"/>
        <v>1396700</v>
      </c>
    </row>
    <row r="72" spans="1:19" s="32" customFormat="1" x14ac:dyDescent="0.25">
      <c r="A72" s="80">
        <v>12</v>
      </c>
      <c r="B72" s="82" t="s">
        <v>206</v>
      </c>
      <c r="C72" s="81" t="e">
        <f>O14+#REF!+O41+O48+O51+O54+O57+#REF!+#REF!+#REF!+#REF!+#REF!</f>
        <v>#REF!</v>
      </c>
      <c r="D72" s="81" t="e">
        <f t="shared" si="6"/>
        <v>#REF!</v>
      </c>
      <c r="E72" s="81" t="e">
        <f>P14+#REF!+P41+P48+P51+P54+P57+#REF!+#REF!+#REF!+#REF!+#REF!</f>
        <v>#REF!</v>
      </c>
      <c r="F72" s="81" t="e">
        <f t="shared" si="7"/>
        <v>#REF!</v>
      </c>
      <c r="G72" s="81" t="e">
        <f>R14+#REF!+R41+R48+R51+R54+R57+#REF!+#REF!+#REF!+#REF!+#REF!</f>
        <v>#REF!</v>
      </c>
      <c r="H72" s="81" t="e">
        <f t="shared" si="8"/>
        <v>#REF!</v>
      </c>
      <c r="O72" s="55"/>
      <c r="S72" s="16"/>
    </row>
    <row r="73" spans="1:19" s="32" customFormat="1" x14ac:dyDescent="0.25">
      <c r="A73" s="80">
        <v>1</v>
      </c>
      <c r="B73" s="80" t="s">
        <v>194</v>
      </c>
      <c r="C73" s="81">
        <f>O16</f>
        <v>8722</v>
      </c>
      <c r="D73" s="81">
        <f t="shared" si="6"/>
        <v>104664</v>
      </c>
      <c r="E73" s="81">
        <f>P16</f>
        <v>8472</v>
      </c>
      <c r="F73" s="81">
        <f t="shared" si="7"/>
        <v>8472</v>
      </c>
      <c r="G73" s="81">
        <v>200</v>
      </c>
      <c r="H73" s="81">
        <f t="shared" si="8"/>
        <v>121808</v>
      </c>
      <c r="O73" s="55"/>
      <c r="S73" s="16"/>
    </row>
    <row r="74" spans="1:19" s="32" customFormat="1" x14ac:dyDescent="0.25">
      <c r="A74" s="80">
        <v>1</v>
      </c>
      <c r="B74" s="80" t="s">
        <v>195</v>
      </c>
      <c r="C74" s="81" t="e">
        <f>#REF!</f>
        <v>#REF!</v>
      </c>
      <c r="D74" s="81" t="e">
        <f t="shared" si="6"/>
        <v>#REF!</v>
      </c>
      <c r="E74" s="81" t="e">
        <f>#REF!</f>
        <v>#REF!</v>
      </c>
      <c r="F74" s="81" t="e">
        <f t="shared" si="7"/>
        <v>#REF!</v>
      </c>
      <c r="G74" s="81">
        <v>200</v>
      </c>
      <c r="H74" s="81" t="e">
        <f t="shared" si="8"/>
        <v>#REF!</v>
      </c>
      <c r="O74" s="55"/>
      <c r="S74" s="16"/>
    </row>
    <row r="75" spans="1:19" s="32" customFormat="1" x14ac:dyDescent="0.25">
      <c r="A75" s="80">
        <v>3</v>
      </c>
      <c r="B75" s="80" t="s">
        <v>196</v>
      </c>
      <c r="C75" s="81">
        <f>O15+O43+O47</f>
        <v>10753</v>
      </c>
      <c r="D75" s="81">
        <f t="shared" si="6"/>
        <v>129036</v>
      </c>
      <c r="E75" s="81">
        <f>P15+P43+P47</f>
        <v>10003</v>
      </c>
      <c r="F75" s="81">
        <f t="shared" si="7"/>
        <v>10003</v>
      </c>
      <c r="G75" s="81">
        <f>R15+R43+R47</f>
        <v>600</v>
      </c>
      <c r="H75" s="81">
        <f t="shared" si="8"/>
        <v>149642</v>
      </c>
      <c r="O75" s="55"/>
      <c r="S75" s="16"/>
    </row>
    <row r="76" spans="1:19" s="32" customFormat="1" x14ac:dyDescent="0.25">
      <c r="A76" s="80">
        <v>12</v>
      </c>
      <c r="B76" s="80" t="s">
        <v>197</v>
      </c>
      <c r="C76" s="81" t="e">
        <f>O17+#REF!+O42+O46+O52+O55+O58+#REF!+#REF!+O62+O64+#REF!</f>
        <v>#REF!</v>
      </c>
      <c r="D76" s="81" t="e">
        <f t="shared" si="6"/>
        <v>#REF!</v>
      </c>
      <c r="E76" s="81" t="e">
        <f>P17+#REF!+P42+P46+P52+P55+P58+#REF!+#REF!+P62+P64+#REF!</f>
        <v>#REF!</v>
      </c>
      <c r="F76" s="81" t="e">
        <f t="shared" si="7"/>
        <v>#REF!</v>
      </c>
      <c r="G76" s="81" t="e">
        <f>R17+#REF!+R42+R46+R52+R55+R58+#REF!+#REF!+R62+R64+#REF!</f>
        <v>#REF!</v>
      </c>
      <c r="H76" s="81" t="e">
        <f t="shared" si="8"/>
        <v>#REF!</v>
      </c>
      <c r="O76" s="55"/>
      <c r="S76" s="16"/>
    </row>
    <row r="77" spans="1:19" s="32" customFormat="1" x14ac:dyDescent="0.25">
      <c r="A77" s="80">
        <v>2</v>
      </c>
      <c r="B77" s="80" t="s">
        <v>198</v>
      </c>
      <c r="C77" s="81">
        <f>O44+O49</f>
        <v>7062</v>
      </c>
      <c r="D77" s="81">
        <f t="shared" si="6"/>
        <v>84744</v>
      </c>
      <c r="E77" s="81">
        <f>P44+P49</f>
        <v>6562</v>
      </c>
      <c r="F77" s="81">
        <f t="shared" si="7"/>
        <v>6562</v>
      </c>
      <c r="G77" s="81">
        <v>400</v>
      </c>
      <c r="H77" s="81">
        <f t="shared" si="8"/>
        <v>98268</v>
      </c>
      <c r="O77" s="55"/>
      <c r="S77" s="16"/>
    </row>
    <row r="78" spans="1:19" s="32" customFormat="1" x14ac:dyDescent="0.25">
      <c r="A78" s="80">
        <v>5</v>
      </c>
      <c r="B78" s="80" t="s">
        <v>199</v>
      </c>
      <c r="C78" s="81" t="e">
        <f>O18+#REF!+#REF!+#REF!+#REF!</f>
        <v>#REF!</v>
      </c>
      <c r="D78" s="81" t="e">
        <f t="shared" si="6"/>
        <v>#REF!</v>
      </c>
      <c r="E78" s="81" t="e">
        <f>P18+#REF!+#REF!+#REF!+#REF!</f>
        <v>#REF!</v>
      </c>
      <c r="F78" s="81" t="e">
        <f t="shared" si="7"/>
        <v>#REF!</v>
      </c>
      <c r="G78" s="81" t="e">
        <f>R18+#REF!+#REF!+#REF!+#REF!</f>
        <v>#REF!</v>
      </c>
      <c r="H78" s="81" t="e">
        <f t="shared" si="8"/>
        <v>#REF!</v>
      </c>
      <c r="O78" s="55"/>
      <c r="S78" s="16"/>
    </row>
    <row r="79" spans="1:19" s="32" customFormat="1" x14ac:dyDescent="0.25">
      <c r="A79" s="80">
        <v>1</v>
      </c>
      <c r="B79" s="80" t="s">
        <v>200</v>
      </c>
      <c r="C79" s="81">
        <f>O20</f>
        <v>6460</v>
      </c>
      <c r="D79" s="81">
        <f t="shared" si="6"/>
        <v>77520</v>
      </c>
      <c r="E79" s="81">
        <f>P20</f>
        <v>6210</v>
      </c>
      <c r="F79" s="81">
        <f t="shared" si="7"/>
        <v>6210</v>
      </c>
      <c r="G79" s="81">
        <v>200</v>
      </c>
      <c r="H79" s="81">
        <f t="shared" si="8"/>
        <v>90140</v>
      </c>
      <c r="O79" s="55"/>
      <c r="S79" s="16"/>
    </row>
    <row r="80" spans="1:19" s="32" customFormat="1" x14ac:dyDescent="0.25">
      <c r="A80" s="80">
        <v>1</v>
      </c>
      <c r="B80" s="80" t="s">
        <v>201</v>
      </c>
      <c r="C80" s="81" t="e">
        <f>#REF!</f>
        <v>#REF!</v>
      </c>
      <c r="D80" s="81" t="e">
        <f t="shared" si="6"/>
        <v>#REF!</v>
      </c>
      <c r="E80" s="81" t="e">
        <f>#REF!</f>
        <v>#REF!</v>
      </c>
      <c r="F80" s="81" t="e">
        <f t="shared" si="7"/>
        <v>#REF!</v>
      </c>
      <c r="G80" s="81">
        <v>200</v>
      </c>
      <c r="H80" s="81" t="e">
        <f t="shared" si="8"/>
        <v>#REF!</v>
      </c>
      <c r="O80" s="55"/>
      <c r="S80" s="16"/>
    </row>
    <row r="81" spans="1:19" s="32" customFormat="1" x14ac:dyDescent="0.25">
      <c r="A81" s="80">
        <v>1</v>
      </c>
      <c r="B81" s="80" t="s">
        <v>202</v>
      </c>
      <c r="C81" s="81">
        <f>O21</f>
        <v>6547</v>
      </c>
      <c r="D81" s="81">
        <f t="shared" si="6"/>
        <v>78564</v>
      </c>
      <c r="E81" s="81">
        <f>P21</f>
        <v>6297</v>
      </c>
      <c r="F81" s="81">
        <f t="shared" si="7"/>
        <v>6297</v>
      </c>
      <c r="G81" s="81">
        <v>200</v>
      </c>
      <c r="H81" s="81">
        <f t="shared" si="8"/>
        <v>91358</v>
      </c>
      <c r="O81" s="55"/>
      <c r="S81" s="16"/>
    </row>
    <row r="82" spans="1:19" s="32" customFormat="1" x14ac:dyDescent="0.25">
      <c r="A82" s="80">
        <v>1</v>
      </c>
      <c r="B82" s="80" t="s">
        <v>203</v>
      </c>
      <c r="C82" s="81">
        <f>O23</f>
        <v>6460</v>
      </c>
      <c r="D82" s="81">
        <f t="shared" si="6"/>
        <v>77520</v>
      </c>
      <c r="E82" s="81">
        <f>P23</f>
        <v>6210</v>
      </c>
      <c r="F82" s="81">
        <f t="shared" si="7"/>
        <v>6210</v>
      </c>
      <c r="G82" s="81">
        <v>200</v>
      </c>
      <c r="H82" s="81">
        <f t="shared" si="8"/>
        <v>90140</v>
      </c>
      <c r="O82" s="55"/>
      <c r="S82" s="16"/>
    </row>
    <row r="83" spans="1:19" s="32" customFormat="1" x14ac:dyDescent="0.25">
      <c r="A83" s="83">
        <f>SUM(A70:A82)</f>
        <v>87</v>
      </c>
      <c r="B83" s="83" t="s">
        <v>174</v>
      </c>
      <c r="C83" s="84" t="e">
        <f t="shared" ref="C83:H83" si="9">SUM(C70:C82)</f>
        <v>#REF!</v>
      </c>
      <c r="D83" s="84" t="e">
        <f t="shared" si="9"/>
        <v>#REF!</v>
      </c>
      <c r="E83" s="84" t="e">
        <f t="shared" si="9"/>
        <v>#REF!</v>
      </c>
      <c r="F83" s="84" t="e">
        <f t="shared" si="9"/>
        <v>#REF!</v>
      </c>
      <c r="G83" s="84" t="e">
        <f t="shared" si="9"/>
        <v>#REF!</v>
      </c>
      <c r="H83" s="84" t="e">
        <f t="shared" si="9"/>
        <v>#REF!</v>
      </c>
      <c r="O83" s="55"/>
      <c r="S83" s="16"/>
    </row>
    <row r="85" spans="1:19" x14ac:dyDescent="0.25">
      <c r="H85" s="64"/>
    </row>
    <row r="88" spans="1:19" x14ac:dyDescent="0.15">
      <c r="F88" s="69"/>
    </row>
    <row r="89" spans="1:19" x14ac:dyDescent="0.15">
      <c r="F89" s="69"/>
    </row>
    <row r="97" spans="7:18" s="19" customFormat="1" x14ac:dyDescent="0.25">
      <c r="G97" s="41"/>
      <c r="H97" s="35"/>
      <c r="I97" s="35"/>
      <c r="J97" s="35"/>
      <c r="K97" s="35"/>
      <c r="L97" s="35"/>
      <c r="M97" s="35"/>
      <c r="N97" s="35"/>
      <c r="O97" s="57"/>
      <c r="P97" s="35"/>
      <c r="Q97" s="35"/>
      <c r="R97" s="35"/>
    </row>
    <row r="98" spans="7:18" s="19" customFormat="1" x14ac:dyDescent="0.25">
      <c r="G98" s="41"/>
      <c r="H98" s="35"/>
      <c r="I98" s="35"/>
      <c r="J98" s="35"/>
      <c r="K98" s="35"/>
      <c r="L98" s="35"/>
      <c r="M98" s="35"/>
      <c r="N98" s="35"/>
      <c r="O98" s="57"/>
      <c r="P98" s="35"/>
      <c r="Q98" s="35"/>
      <c r="R98" s="35"/>
    </row>
    <row r="99" spans="7:18" s="19" customFormat="1" x14ac:dyDescent="0.25">
      <c r="G99" s="41"/>
      <c r="H99" s="35"/>
      <c r="I99" s="35"/>
      <c r="J99" s="35"/>
      <c r="K99" s="35"/>
      <c r="L99" s="35"/>
      <c r="M99" s="35"/>
      <c r="N99" s="35"/>
      <c r="O99" s="57"/>
      <c r="P99" s="35"/>
      <c r="Q99" s="35"/>
      <c r="R99" s="35"/>
    </row>
    <row r="100" spans="7:18" s="19" customFormat="1" x14ac:dyDescent="0.25">
      <c r="G100" s="41"/>
      <c r="H100" s="35"/>
      <c r="I100" s="35"/>
      <c r="J100" s="35"/>
      <c r="K100" s="35"/>
      <c r="L100" s="35"/>
      <c r="M100" s="35"/>
      <c r="N100" s="35"/>
      <c r="O100" s="57"/>
      <c r="P100" s="35"/>
      <c r="Q100" s="35"/>
      <c r="R100" s="35"/>
    </row>
    <row r="101" spans="7:18" s="19" customFormat="1" x14ac:dyDescent="0.25">
      <c r="G101" s="41"/>
      <c r="H101" s="35"/>
      <c r="I101" s="35"/>
      <c r="J101" s="35"/>
      <c r="K101" s="35"/>
      <c r="L101" s="35"/>
      <c r="M101" s="35"/>
      <c r="N101" s="35"/>
      <c r="O101" s="57"/>
      <c r="P101" s="35"/>
      <c r="Q101" s="35"/>
      <c r="R101" s="35"/>
    </row>
    <row r="102" spans="7:18" s="19" customFormat="1" x14ac:dyDescent="0.25">
      <c r="G102" s="41"/>
      <c r="H102" s="35"/>
      <c r="I102" s="35"/>
      <c r="J102" s="35"/>
      <c r="K102" s="35"/>
      <c r="L102" s="35"/>
      <c r="M102" s="35"/>
      <c r="N102" s="35"/>
      <c r="O102" s="57"/>
      <c r="P102" s="35"/>
      <c r="Q102" s="35"/>
      <c r="R102" s="35"/>
    </row>
    <row r="103" spans="7:18" s="19" customFormat="1" x14ac:dyDescent="0.25">
      <c r="G103" s="41"/>
      <c r="H103" s="35"/>
      <c r="I103" s="35"/>
      <c r="J103" s="35"/>
      <c r="K103" s="35"/>
      <c r="L103" s="35"/>
      <c r="M103" s="35"/>
      <c r="N103" s="35"/>
      <c r="O103" s="57"/>
      <c r="P103" s="35"/>
      <c r="Q103" s="35"/>
      <c r="R103" s="35"/>
    </row>
    <row r="104" spans="7:18" s="19" customFormat="1" x14ac:dyDescent="0.25">
      <c r="G104" s="41"/>
      <c r="H104" s="35"/>
      <c r="I104" s="35"/>
      <c r="J104" s="35"/>
      <c r="K104" s="35"/>
      <c r="L104" s="35"/>
      <c r="M104" s="35"/>
      <c r="N104" s="35"/>
      <c r="O104" s="57"/>
      <c r="P104" s="35"/>
      <c r="Q104" s="35"/>
      <c r="R104" s="35"/>
    </row>
    <row r="105" spans="7:18" s="19" customFormat="1" x14ac:dyDescent="0.25">
      <c r="G105" s="41"/>
      <c r="H105" s="35"/>
      <c r="I105" s="35"/>
      <c r="J105" s="35"/>
      <c r="K105" s="35"/>
      <c r="L105" s="35"/>
      <c r="M105" s="35"/>
      <c r="N105" s="35"/>
      <c r="O105" s="57"/>
      <c r="P105" s="35"/>
      <c r="Q105" s="35"/>
      <c r="R105" s="35"/>
    </row>
    <row r="106" spans="7:18" s="19" customFormat="1" x14ac:dyDescent="0.25">
      <c r="G106" s="41"/>
      <c r="H106" s="35"/>
      <c r="I106" s="35"/>
      <c r="J106" s="35"/>
      <c r="K106" s="35"/>
      <c r="L106" s="35"/>
      <c r="M106" s="35"/>
      <c r="N106" s="35"/>
      <c r="O106" s="57"/>
      <c r="P106" s="35"/>
      <c r="Q106" s="35"/>
      <c r="R106" s="35"/>
    </row>
    <row r="107" spans="7:18" s="19" customFormat="1" x14ac:dyDescent="0.25">
      <c r="G107" s="41"/>
      <c r="H107" s="35"/>
      <c r="I107" s="35"/>
      <c r="J107" s="35"/>
      <c r="K107" s="35"/>
      <c r="L107" s="35"/>
      <c r="M107" s="35"/>
      <c r="N107" s="35"/>
      <c r="O107" s="57"/>
      <c r="P107" s="35"/>
      <c r="Q107" s="35"/>
      <c r="R107" s="35"/>
    </row>
    <row r="108" spans="7:18" s="19" customFormat="1" x14ac:dyDescent="0.25">
      <c r="G108" s="41"/>
      <c r="H108" s="35"/>
      <c r="I108" s="35"/>
      <c r="J108" s="35"/>
      <c r="K108" s="35"/>
      <c r="L108" s="35"/>
      <c r="M108" s="35"/>
      <c r="N108" s="35"/>
      <c r="O108" s="57"/>
      <c r="P108" s="35"/>
      <c r="Q108" s="35"/>
      <c r="R108" s="35"/>
    </row>
    <row r="109" spans="7:18" s="19" customFormat="1" x14ac:dyDescent="0.25">
      <c r="G109" s="41"/>
      <c r="H109" s="35"/>
      <c r="I109" s="35"/>
      <c r="J109" s="35"/>
      <c r="K109" s="35"/>
      <c r="L109" s="35"/>
      <c r="M109" s="35"/>
      <c r="N109" s="35"/>
      <c r="O109" s="57"/>
      <c r="P109" s="35"/>
      <c r="Q109" s="35"/>
      <c r="R109" s="35"/>
    </row>
    <row r="110" spans="7:18" s="19" customFormat="1" x14ac:dyDescent="0.25">
      <c r="G110" s="41"/>
      <c r="H110" s="35"/>
      <c r="I110" s="35"/>
      <c r="J110" s="35"/>
      <c r="K110" s="35"/>
      <c r="L110" s="35"/>
      <c r="M110" s="35"/>
      <c r="N110" s="35"/>
      <c r="O110" s="57"/>
      <c r="P110" s="35"/>
      <c r="Q110" s="35"/>
      <c r="R110" s="35"/>
    </row>
    <row r="111" spans="7:18" s="19" customFormat="1" x14ac:dyDescent="0.25">
      <c r="G111" s="41"/>
      <c r="H111" s="35"/>
      <c r="I111" s="35"/>
      <c r="J111" s="35"/>
      <c r="K111" s="35"/>
      <c r="L111" s="35"/>
      <c r="M111" s="35"/>
      <c r="N111" s="35"/>
      <c r="O111" s="57"/>
      <c r="P111" s="35"/>
      <c r="Q111" s="35"/>
      <c r="R111" s="35"/>
    </row>
    <row r="112" spans="7:18" s="19" customFormat="1" x14ac:dyDescent="0.25">
      <c r="G112" s="41"/>
      <c r="H112" s="35"/>
      <c r="I112" s="35"/>
      <c r="J112" s="35"/>
      <c r="K112" s="35"/>
      <c r="L112" s="35"/>
      <c r="M112" s="35"/>
      <c r="N112" s="35"/>
      <c r="O112" s="57"/>
      <c r="P112" s="35"/>
      <c r="Q112" s="35"/>
      <c r="R112" s="35"/>
    </row>
    <row r="113" spans="7:18" s="19" customFormat="1" x14ac:dyDescent="0.25">
      <c r="G113" s="41"/>
      <c r="H113" s="35"/>
      <c r="I113" s="35"/>
      <c r="J113" s="35"/>
      <c r="K113" s="35"/>
      <c r="L113" s="35"/>
      <c r="M113" s="35"/>
      <c r="N113" s="35"/>
      <c r="O113" s="57"/>
      <c r="P113" s="35"/>
      <c r="Q113" s="35"/>
      <c r="R113" s="35"/>
    </row>
    <row r="114" spans="7:18" s="19" customFormat="1" x14ac:dyDescent="0.25">
      <c r="G114" s="41"/>
      <c r="H114" s="35"/>
      <c r="I114" s="35"/>
      <c r="J114" s="35"/>
      <c r="K114" s="35"/>
      <c r="L114" s="35"/>
      <c r="M114" s="35"/>
      <c r="N114" s="35"/>
      <c r="O114" s="57"/>
      <c r="P114" s="35"/>
      <c r="Q114" s="35"/>
      <c r="R114" s="35"/>
    </row>
    <row r="115" spans="7:18" s="19" customFormat="1" x14ac:dyDescent="0.25">
      <c r="G115" s="41"/>
      <c r="H115" s="35"/>
      <c r="I115" s="35"/>
      <c r="J115" s="35"/>
      <c r="K115" s="35"/>
      <c r="L115" s="35"/>
      <c r="M115" s="35"/>
      <c r="N115" s="35"/>
      <c r="O115" s="57"/>
      <c r="P115" s="35"/>
      <c r="Q115" s="35"/>
      <c r="R115" s="35"/>
    </row>
    <row r="116" spans="7:18" s="19" customFormat="1" x14ac:dyDescent="0.25">
      <c r="G116" s="41"/>
      <c r="H116" s="35"/>
      <c r="I116" s="35"/>
      <c r="J116" s="35"/>
      <c r="K116" s="35"/>
      <c r="L116" s="35"/>
      <c r="M116" s="35"/>
      <c r="N116" s="35"/>
      <c r="O116" s="57"/>
      <c r="P116" s="35"/>
      <c r="Q116" s="35"/>
      <c r="R116" s="35"/>
    </row>
    <row r="117" spans="7:18" s="19" customFormat="1" x14ac:dyDescent="0.25">
      <c r="G117" s="41"/>
      <c r="H117" s="35"/>
      <c r="I117" s="35"/>
      <c r="J117" s="35"/>
      <c r="K117" s="35"/>
      <c r="L117" s="35"/>
      <c r="M117" s="35"/>
      <c r="N117" s="35"/>
      <c r="O117" s="57"/>
      <c r="P117" s="35"/>
      <c r="Q117" s="35"/>
      <c r="R117" s="35"/>
    </row>
    <row r="118" spans="7:18" s="19" customFormat="1" x14ac:dyDescent="0.25">
      <c r="G118" s="41"/>
      <c r="H118" s="35"/>
      <c r="I118" s="35"/>
      <c r="J118" s="35"/>
      <c r="K118" s="35"/>
      <c r="L118" s="35"/>
      <c r="M118" s="35"/>
      <c r="N118" s="35"/>
      <c r="O118" s="57"/>
      <c r="P118" s="35"/>
      <c r="Q118" s="35"/>
      <c r="R118" s="35"/>
    </row>
    <row r="119" spans="7:18" s="19" customFormat="1" x14ac:dyDescent="0.25">
      <c r="G119" s="41"/>
      <c r="H119" s="35"/>
      <c r="I119" s="35"/>
      <c r="J119" s="35"/>
      <c r="K119" s="35"/>
      <c r="L119" s="35"/>
      <c r="M119" s="35"/>
      <c r="N119" s="35"/>
      <c r="O119" s="57"/>
      <c r="P119" s="35"/>
      <c r="Q119" s="35"/>
      <c r="R119" s="35"/>
    </row>
    <row r="120" spans="7:18" s="19" customFormat="1" x14ac:dyDescent="0.25">
      <c r="G120" s="41"/>
      <c r="H120" s="35"/>
      <c r="I120" s="35"/>
      <c r="J120" s="35"/>
      <c r="K120" s="35"/>
      <c r="L120" s="35"/>
      <c r="M120" s="35"/>
      <c r="N120" s="35"/>
      <c r="O120" s="57"/>
      <c r="P120" s="35"/>
      <c r="Q120" s="35"/>
      <c r="R120" s="35"/>
    </row>
    <row r="121" spans="7:18" s="19" customFormat="1" x14ac:dyDescent="0.25">
      <c r="G121" s="41"/>
      <c r="H121" s="35"/>
      <c r="I121" s="35"/>
      <c r="J121" s="35"/>
      <c r="K121" s="35"/>
      <c r="L121" s="35"/>
      <c r="M121" s="35"/>
      <c r="N121" s="35"/>
      <c r="O121" s="57"/>
      <c r="P121" s="35"/>
      <c r="Q121" s="35"/>
      <c r="R121" s="35"/>
    </row>
    <row r="122" spans="7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</sheetData>
  <mergeCells count="20"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9"/>
  <sheetViews>
    <sheetView tabSelected="1" view="pageLayout" zoomScale="80" zoomScaleNormal="100" zoomScalePageLayoutView="80" workbookViewId="0">
      <selection activeCell="C9" sqref="C9"/>
    </sheetView>
  </sheetViews>
  <sheetFormatPr baseColWidth="10" defaultColWidth="10.85546875" defaultRowHeight="15" x14ac:dyDescent="0.25"/>
  <cols>
    <col min="1" max="1" width="3.5703125" style="131" customWidth="1"/>
    <col min="2" max="2" width="31" style="140" customWidth="1"/>
    <col min="3" max="3" width="27.42578125" style="131" customWidth="1"/>
    <col min="4" max="4" width="26" style="141" customWidth="1"/>
    <col min="5" max="5" width="8.7109375" style="142" customWidth="1"/>
    <col min="6" max="6" width="13.5703125" style="143" customWidth="1"/>
    <col min="7" max="7" width="15.42578125" style="143" customWidth="1"/>
    <col min="8" max="8" width="12.5703125" style="143" customWidth="1"/>
    <col min="9" max="9" width="14" style="143" customWidth="1"/>
    <col min="10" max="10" width="13" style="143" customWidth="1"/>
    <col min="11" max="11" width="17.85546875" style="143" customWidth="1"/>
    <col min="12" max="12" width="13.85546875" style="143" customWidth="1"/>
    <col min="13" max="13" width="8.7109375" style="143" customWidth="1"/>
    <col min="14" max="14" width="12" style="144" customWidth="1"/>
    <col min="15" max="15" width="10.28515625" style="144" customWidth="1"/>
    <col min="16" max="16" width="13.28515625" style="144" customWidth="1"/>
    <col min="17" max="17" width="15.28515625" style="131" customWidth="1"/>
    <col min="18" max="18" width="24.28515625" style="132" customWidth="1"/>
    <col min="19" max="16384" width="10.85546875" style="131"/>
  </cols>
  <sheetData>
    <row r="1" spans="1:18" ht="18" customHeight="1" x14ac:dyDescent="0.25">
      <c r="A1" s="221" t="s">
        <v>276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</row>
    <row r="2" spans="1:18" ht="18" customHeight="1" x14ac:dyDescent="0.25">
      <c r="A2" s="221" t="s">
        <v>433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</row>
    <row r="3" spans="1:18" ht="18" customHeight="1" x14ac:dyDescent="0.25">
      <c r="A3" s="221" t="s">
        <v>371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</row>
    <row r="4" spans="1:18" ht="18" customHeight="1" x14ac:dyDescent="0.25">
      <c r="A4" s="222" t="s">
        <v>326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</row>
    <row r="5" spans="1:18" ht="14.25" customHeight="1" x14ac:dyDescent="0.25">
      <c r="A5" s="146"/>
      <c r="B5" s="130"/>
      <c r="C5" s="133"/>
      <c r="D5" s="130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1:18" ht="21" x14ac:dyDescent="0.25">
      <c r="A6" s="146"/>
      <c r="B6" s="222" t="s">
        <v>434</v>
      </c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</row>
    <row r="7" spans="1:18" ht="15" customHeight="1" x14ac:dyDescent="0.25">
      <c r="A7" s="146"/>
      <c r="B7" s="130"/>
      <c r="C7" s="133"/>
      <c r="D7" s="130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8" s="134" customFormat="1" ht="58.5" customHeight="1" x14ac:dyDescent="0.25">
      <c r="A8" s="147" t="s">
        <v>0</v>
      </c>
      <c r="B8" s="148" t="s">
        <v>271</v>
      </c>
      <c r="C8" s="148" t="s">
        <v>10</v>
      </c>
      <c r="D8" s="148" t="s">
        <v>2</v>
      </c>
      <c r="E8" s="148" t="s">
        <v>73</v>
      </c>
      <c r="F8" s="148" t="s">
        <v>300</v>
      </c>
      <c r="G8" s="149" t="s">
        <v>264</v>
      </c>
      <c r="H8" s="150" t="s">
        <v>263</v>
      </c>
      <c r="I8" s="150" t="s">
        <v>128</v>
      </c>
      <c r="J8" s="150" t="s">
        <v>129</v>
      </c>
      <c r="K8" s="148" t="s">
        <v>130</v>
      </c>
      <c r="L8" s="148" t="s">
        <v>131</v>
      </c>
      <c r="M8" s="151" t="s">
        <v>327</v>
      </c>
      <c r="N8" s="151" t="s">
        <v>386</v>
      </c>
      <c r="O8" s="151" t="s">
        <v>374</v>
      </c>
      <c r="P8" s="151" t="s">
        <v>192</v>
      </c>
      <c r="Q8" s="151" t="s">
        <v>435</v>
      </c>
      <c r="R8" s="152" t="s">
        <v>362</v>
      </c>
    </row>
    <row r="9" spans="1:18" s="134" customFormat="1" ht="32.25" customHeight="1" x14ac:dyDescent="0.25">
      <c r="A9" s="153">
        <v>1</v>
      </c>
      <c r="B9" s="195" t="s">
        <v>420</v>
      </c>
      <c r="C9" s="154" t="s">
        <v>301</v>
      </c>
      <c r="D9" s="154" t="s">
        <v>7</v>
      </c>
      <c r="E9" s="155" t="s">
        <v>74</v>
      </c>
      <c r="F9" s="156">
        <v>12000</v>
      </c>
      <c r="G9" s="157">
        <v>250</v>
      </c>
      <c r="H9" s="158">
        <v>375</v>
      </c>
      <c r="I9" s="158">
        <v>3000</v>
      </c>
      <c r="J9" s="158">
        <v>0</v>
      </c>
      <c r="K9" s="156">
        <v>0</v>
      </c>
      <c r="L9" s="156">
        <v>6000</v>
      </c>
      <c r="M9" s="159" t="s">
        <v>328</v>
      </c>
      <c r="N9" s="156">
        <v>0</v>
      </c>
      <c r="O9" s="156">
        <v>0</v>
      </c>
      <c r="P9" s="156">
        <v>0</v>
      </c>
      <c r="Q9" s="160">
        <f>SUM(F9:P9)</f>
        <v>21625</v>
      </c>
      <c r="R9" s="161"/>
    </row>
    <row r="10" spans="1:18" s="135" customFormat="1" ht="32.25" customHeight="1" x14ac:dyDescent="0.25">
      <c r="A10" s="162">
        <v>2</v>
      </c>
      <c r="B10" s="163" t="s">
        <v>338</v>
      </c>
      <c r="C10" s="164" t="s">
        <v>26</v>
      </c>
      <c r="D10" s="165" t="s">
        <v>333</v>
      </c>
      <c r="E10" s="166" t="s">
        <v>74</v>
      </c>
      <c r="F10" s="167">
        <v>2441</v>
      </c>
      <c r="G10" s="167">
        <v>250</v>
      </c>
      <c r="H10" s="167">
        <v>0</v>
      </c>
      <c r="I10" s="167">
        <v>1500</v>
      </c>
      <c r="J10" s="167">
        <v>35</v>
      </c>
      <c r="K10" s="167">
        <v>0</v>
      </c>
      <c r="L10" s="167">
        <v>1500</v>
      </c>
      <c r="M10" s="159" t="s">
        <v>328</v>
      </c>
      <c r="N10" s="156">
        <v>0</v>
      </c>
      <c r="O10" s="156">
        <v>0</v>
      </c>
      <c r="P10" s="156">
        <v>0</v>
      </c>
      <c r="Q10" s="160">
        <f t="shared" ref="Q10:Q65" si="0">SUM(F10:P10)</f>
        <v>5726</v>
      </c>
      <c r="R10" s="161"/>
    </row>
    <row r="11" spans="1:18" s="135" customFormat="1" ht="32.25" customHeight="1" x14ac:dyDescent="0.25">
      <c r="A11" s="162">
        <v>3</v>
      </c>
      <c r="B11" s="163" t="s">
        <v>403</v>
      </c>
      <c r="C11" s="164" t="s">
        <v>8</v>
      </c>
      <c r="D11" s="165" t="s">
        <v>404</v>
      </c>
      <c r="E11" s="166" t="s">
        <v>74</v>
      </c>
      <c r="F11" s="167">
        <v>10949</v>
      </c>
      <c r="G11" s="167">
        <v>250</v>
      </c>
      <c r="H11" s="167">
        <v>375</v>
      </c>
      <c r="I11" s="167">
        <v>0</v>
      </c>
      <c r="J11" s="167">
        <v>0</v>
      </c>
      <c r="K11" s="167">
        <v>3000</v>
      </c>
      <c r="L11" s="167">
        <v>4000</v>
      </c>
      <c r="M11" s="159" t="s">
        <v>328</v>
      </c>
      <c r="N11" s="156">
        <v>0</v>
      </c>
      <c r="O11" s="156">
        <v>0</v>
      </c>
      <c r="P11" s="156">
        <v>0</v>
      </c>
      <c r="Q11" s="160">
        <f t="shared" si="0"/>
        <v>18574</v>
      </c>
      <c r="R11" s="161"/>
    </row>
    <row r="12" spans="1:18" s="135" customFormat="1" ht="32.25" customHeight="1" x14ac:dyDescent="0.25">
      <c r="A12" s="162">
        <v>4</v>
      </c>
      <c r="B12" s="195" t="s">
        <v>272</v>
      </c>
      <c r="C12" s="164" t="s">
        <v>26</v>
      </c>
      <c r="D12" s="165" t="s">
        <v>265</v>
      </c>
      <c r="E12" s="166" t="s">
        <v>74</v>
      </c>
      <c r="F12" s="167">
        <v>2441</v>
      </c>
      <c r="G12" s="167">
        <v>250</v>
      </c>
      <c r="H12" s="167">
        <v>0</v>
      </c>
      <c r="I12" s="167">
        <v>1500</v>
      </c>
      <c r="J12" s="167">
        <v>50</v>
      </c>
      <c r="K12" s="167">
        <v>0</v>
      </c>
      <c r="L12" s="167">
        <v>1500</v>
      </c>
      <c r="M12" s="159" t="s">
        <v>328</v>
      </c>
      <c r="N12" s="156">
        <v>0</v>
      </c>
      <c r="O12" s="156">
        <v>0</v>
      </c>
      <c r="P12" s="156">
        <v>0</v>
      </c>
      <c r="Q12" s="160">
        <f t="shared" si="0"/>
        <v>5741</v>
      </c>
      <c r="R12" s="161"/>
    </row>
    <row r="13" spans="1:18" s="135" customFormat="1" ht="22.5" customHeight="1" x14ac:dyDescent="0.25">
      <c r="A13" s="168"/>
      <c r="B13" s="169"/>
      <c r="C13" s="170"/>
      <c r="D13" s="171"/>
      <c r="E13" s="172"/>
      <c r="F13" s="173">
        <f t="shared" ref="F13:L13" si="1">SUM(F9:F12)</f>
        <v>27831</v>
      </c>
      <c r="G13" s="173">
        <f t="shared" si="1"/>
        <v>1000</v>
      </c>
      <c r="H13" s="173">
        <f t="shared" si="1"/>
        <v>750</v>
      </c>
      <c r="I13" s="173">
        <f t="shared" si="1"/>
        <v>6000</v>
      </c>
      <c r="J13" s="173">
        <f t="shared" si="1"/>
        <v>85</v>
      </c>
      <c r="K13" s="173">
        <f t="shared" si="1"/>
        <v>3000</v>
      </c>
      <c r="L13" s="173">
        <f t="shared" si="1"/>
        <v>13000</v>
      </c>
      <c r="M13" s="173"/>
      <c r="N13" s="173">
        <f>SUM(N9:N12)</f>
        <v>0</v>
      </c>
      <c r="O13" s="173">
        <f>SUM(O9:O12)</f>
        <v>0</v>
      </c>
      <c r="P13" s="173">
        <f>SUM(P9:P12)</f>
        <v>0</v>
      </c>
      <c r="Q13" s="173">
        <f>SUM(Q9:Q12)</f>
        <v>51666</v>
      </c>
      <c r="R13" s="174"/>
    </row>
    <row r="14" spans="1:18" s="135" customFormat="1" ht="32.25" customHeight="1" x14ac:dyDescent="0.25">
      <c r="A14" s="162"/>
      <c r="B14" s="175" t="s">
        <v>392</v>
      </c>
      <c r="C14" s="164"/>
      <c r="D14" s="163"/>
      <c r="E14" s="176"/>
      <c r="F14" s="177"/>
      <c r="G14" s="177"/>
      <c r="H14" s="177"/>
      <c r="I14" s="177"/>
      <c r="J14" s="177"/>
      <c r="K14" s="177"/>
      <c r="L14" s="177"/>
      <c r="M14" s="178"/>
      <c r="N14" s="177"/>
      <c r="O14" s="177"/>
      <c r="P14" s="177"/>
      <c r="Q14" s="160"/>
      <c r="R14" s="161"/>
    </row>
    <row r="15" spans="1:18" s="135" customFormat="1" ht="32.25" customHeight="1" x14ac:dyDescent="0.25">
      <c r="A15" s="153">
        <v>5</v>
      </c>
      <c r="B15" s="195" t="s">
        <v>354</v>
      </c>
      <c r="C15" s="164" t="s">
        <v>12</v>
      </c>
      <c r="D15" s="165" t="s">
        <v>355</v>
      </c>
      <c r="E15" s="166" t="s">
        <v>74</v>
      </c>
      <c r="F15" s="167">
        <v>10261</v>
      </c>
      <c r="G15" s="167">
        <v>250</v>
      </c>
      <c r="H15" s="167">
        <v>375</v>
      </c>
      <c r="I15" s="167">
        <v>0</v>
      </c>
      <c r="J15" s="167">
        <v>0</v>
      </c>
      <c r="K15" s="167">
        <v>1575</v>
      </c>
      <c r="L15" s="167">
        <v>3000</v>
      </c>
      <c r="M15" s="159" t="s">
        <v>328</v>
      </c>
      <c r="N15" s="156">
        <v>0</v>
      </c>
      <c r="O15" s="167">
        <v>0</v>
      </c>
      <c r="P15" s="167">
        <v>0</v>
      </c>
      <c r="Q15" s="160">
        <f t="shared" si="0"/>
        <v>15461</v>
      </c>
      <c r="R15" s="161"/>
    </row>
    <row r="16" spans="1:18" s="135" customFormat="1" ht="32.25" customHeight="1" x14ac:dyDescent="0.25">
      <c r="A16" s="162">
        <v>6</v>
      </c>
      <c r="B16" s="195" t="s">
        <v>367</v>
      </c>
      <c r="C16" s="164" t="s">
        <v>14</v>
      </c>
      <c r="D16" s="165" t="s">
        <v>368</v>
      </c>
      <c r="E16" s="166" t="s">
        <v>74</v>
      </c>
      <c r="F16" s="167">
        <v>6297</v>
      </c>
      <c r="G16" s="167">
        <v>250</v>
      </c>
      <c r="H16" s="167">
        <v>375</v>
      </c>
      <c r="I16" s="167">
        <v>0</v>
      </c>
      <c r="J16" s="167">
        <v>0</v>
      </c>
      <c r="K16" s="167">
        <v>0</v>
      </c>
      <c r="L16" s="167">
        <v>2000</v>
      </c>
      <c r="M16" s="159" t="s">
        <v>328</v>
      </c>
      <c r="N16" s="156">
        <v>0</v>
      </c>
      <c r="O16" s="167">
        <v>0</v>
      </c>
      <c r="P16" s="167">
        <v>0</v>
      </c>
      <c r="Q16" s="160">
        <f t="shared" si="0"/>
        <v>8922</v>
      </c>
      <c r="R16" s="161"/>
    </row>
    <row r="17" spans="1:21" s="135" customFormat="1" ht="22.5" customHeight="1" x14ac:dyDescent="0.25">
      <c r="A17" s="168"/>
      <c r="B17" s="169"/>
      <c r="C17" s="170"/>
      <c r="D17" s="171"/>
      <c r="E17" s="172"/>
      <c r="F17" s="173">
        <f>+F16+F15</f>
        <v>16558</v>
      </c>
      <c r="G17" s="173">
        <f t="shared" ref="G17:Q17" si="2">+G16+G15</f>
        <v>500</v>
      </c>
      <c r="H17" s="173">
        <f t="shared" si="2"/>
        <v>750</v>
      </c>
      <c r="I17" s="173">
        <f t="shared" si="2"/>
        <v>0</v>
      </c>
      <c r="J17" s="173">
        <f t="shared" si="2"/>
        <v>0</v>
      </c>
      <c r="K17" s="173">
        <f t="shared" si="2"/>
        <v>1575</v>
      </c>
      <c r="L17" s="173">
        <f t="shared" si="2"/>
        <v>5000</v>
      </c>
      <c r="M17" s="173"/>
      <c r="N17" s="173">
        <f t="shared" si="2"/>
        <v>0</v>
      </c>
      <c r="O17" s="173">
        <f t="shared" si="2"/>
        <v>0</v>
      </c>
      <c r="P17" s="173">
        <f t="shared" si="2"/>
        <v>0</v>
      </c>
      <c r="Q17" s="173">
        <f t="shared" si="2"/>
        <v>24383</v>
      </c>
      <c r="R17" s="174"/>
    </row>
    <row r="18" spans="1:21" s="136" customFormat="1" ht="32.25" customHeight="1" x14ac:dyDescent="0.25">
      <c r="A18" s="162"/>
      <c r="B18" s="175" t="s">
        <v>298</v>
      </c>
      <c r="C18" s="164"/>
      <c r="D18" s="165"/>
      <c r="E18" s="166"/>
      <c r="F18" s="167"/>
      <c r="G18" s="167"/>
      <c r="H18" s="167"/>
      <c r="I18" s="167"/>
      <c r="J18" s="167"/>
      <c r="K18" s="167"/>
      <c r="L18" s="167"/>
      <c r="M18" s="179"/>
      <c r="N18" s="180"/>
      <c r="O18" s="180"/>
      <c r="P18" s="180"/>
      <c r="Q18" s="160"/>
      <c r="R18" s="161"/>
    </row>
    <row r="19" spans="1:21" s="136" customFormat="1" ht="30" customHeight="1" x14ac:dyDescent="0.25">
      <c r="A19" s="162">
        <v>7</v>
      </c>
      <c r="B19" s="195" t="s">
        <v>390</v>
      </c>
      <c r="C19" s="164" t="s">
        <v>12</v>
      </c>
      <c r="D19" s="165" t="s">
        <v>426</v>
      </c>
      <c r="E19" s="166" t="s">
        <v>74</v>
      </c>
      <c r="F19" s="167">
        <v>10261</v>
      </c>
      <c r="G19" s="167">
        <v>250</v>
      </c>
      <c r="H19" s="167">
        <v>375</v>
      </c>
      <c r="I19" s="167">
        <v>0</v>
      </c>
      <c r="J19" s="167">
        <v>0</v>
      </c>
      <c r="K19" s="167">
        <v>1575</v>
      </c>
      <c r="L19" s="167">
        <v>3000</v>
      </c>
      <c r="M19" s="159" t="s">
        <v>328</v>
      </c>
      <c r="N19" s="156">
        <v>0</v>
      </c>
      <c r="O19" s="167">
        <v>0</v>
      </c>
      <c r="P19" s="167">
        <v>0</v>
      </c>
      <c r="Q19" s="160">
        <f t="shared" si="0"/>
        <v>15461</v>
      </c>
      <c r="R19" s="161"/>
      <c r="U19" s="137"/>
    </row>
    <row r="20" spans="1:21" s="136" customFormat="1" ht="30" customHeight="1" x14ac:dyDescent="0.25">
      <c r="A20" s="162">
        <v>8</v>
      </c>
      <c r="B20" s="195" t="s">
        <v>273</v>
      </c>
      <c r="C20" s="164" t="s">
        <v>14</v>
      </c>
      <c r="D20" s="165" t="s">
        <v>266</v>
      </c>
      <c r="E20" s="166" t="s">
        <v>74</v>
      </c>
      <c r="F20" s="167">
        <v>6297</v>
      </c>
      <c r="G20" s="167">
        <v>250</v>
      </c>
      <c r="H20" s="167">
        <v>375</v>
      </c>
      <c r="I20" s="167">
        <v>0</v>
      </c>
      <c r="J20" s="167">
        <v>0</v>
      </c>
      <c r="K20" s="167">
        <v>0</v>
      </c>
      <c r="L20" s="167">
        <v>1800</v>
      </c>
      <c r="M20" s="159" t="s">
        <v>328</v>
      </c>
      <c r="N20" s="156">
        <v>0</v>
      </c>
      <c r="O20" s="167">
        <v>0</v>
      </c>
      <c r="P20" s="167">
        <v>0</v>
      </c>
      <c r="Q20" s="160">
        <f t="shared" ref="Q20" si="3">SUM(F20:P20)</f>
        <v>8722</v>
      </c>
      <c r="R20" s="161"/>
      <c r="U20" s="137"/>
    </row>
    <row r="21" spans="1:21" s="136" customFormat="1" ht="30" customHeight="1" x14ac:dyDescent="0.25">
      <c r="A21" s="162">
        <v>9</v>
      </c>
      <c r="B21" s="195" t="s">
        <v>412</v>
      </c>
      <c r="C21" s="164" t="s">
        <v>29</v>
      </c>
      <c r="D21" s="165" t="s">
        <v>427</v>
      </c>
      <c r="E21" s="166" t="s">
        <v>74</v>
      </c>
      <c r="F21" s="167">
        <v>5835</v>
      </c>
      <c r="G21" s="167">
        <v>250</v>
      </c>
      <c r="H21" s="167">
        <v>375</v>
      </c>
      <c r="I21" s="167">
        <v>0</v>
      </c>
      <c r="J21" s="167">
        <v>0</v>
      </c>
      <c r="K21" s="167">
        <v>0</v>
      </c>
      <c r="L21" s="167">
        <v>2000</v>
      </c>
      <c r="M21" s="159" t="s">
        <v>328</v>
      </c>
      <c r="N21" s="156">
        <v>0</v>
      </c>
      <c r="O21" s="167">
        <v>0</v>
      </c>
      <c r="P21" s="167">
        <v>0</v>
      </c>
      <c r="Q21" s="160">
        <f t="shared" si="0"/>
        <v>8460</v>
      </c>
      <c r="R21" s="161"/>
      <c r="U21" s="137"/>
    </row>
    <row r="22" spans="1:21" s="136" customFormat="1" ht="30" customHeight="1" x14ac:dyDescent="0.25">
      <c r="A22" s="162">
        <v>10</v>
      </c>
      <c r="B22" s="195" t="s">
        <v>410</v>
      </c>
      <c r="C22" s="164" t="s">
        <v>29</v>
      </c>
      <c r="D22" s="165" t="s">
        <v>411</v>
      </c>
      <c r="E22" s="166" t="s">
        <v>74</v>
      </c>
      <c r="F22" s="167">
        <v>5835</v>
      </c>
      <c r="G22" s="167">
        <v>250</v>
      </c>
      <c r="H22" s="167">
        <v>375</v>
      </c>
      <c r="I22" s="167">
        <v>0</v>
      </c>
      <c r="J22" s="167">
        <v>0</v>
      </c>
      <c r="K22" s="167">
        <v>0</v>
      </c>
      <c r="L22" s="167">
        <v>2000</v>
      </c>
      <c r="M22" s="159" t="s">
        <v>328</v>
      </c>
      <c r="N22" s="156">
        <v>0</v>
      </c>
      <c r="O22" s="167">
        <v>0</v>
      </c>
      <c r="P22" s="167">
        <v>0</v>
      </c>
      <c r="Q22" s="160">
        <f t="shared" si="0"/>
        <v>8460</v>
      </c>
      <c r="R22" s="161"/>
      <c r="U22" s="137"/>
    </row>
    <row r="23" spans="1:21" s="136" customFormat="1" ht="30" customHeight="1" x14ac:dyDescent="0.25">
      <c r="A23" s="162">
        <v>11</v>
      </c>
      <c r="B23" s="195" t="s">
        <v>345</v>
      </c>
      <c r="C23" s="164" t="s">
        <v>341</v>
      </c>
      <c r="D23" s="165" t="s">
        <v>342</v>
      </c>
      <c r="E23" s="166" t="s">
        <v>74</v>
      </c>
      <c r="F23" s="167">
        <v>3295</v>
      </c>
      <c r="G23" s="167">
        <v>250</v>
      </c>
      <c r="H23" s="167">
        <v>375</v>
      </c>
      <c r="I23" s="167">
        <v>1000</v>
      </c>
      <c r="J23" s="167">
        <v>0</v>
      </c>
      <c r="K23" s="167">
        <v>0</v>
      </c>
      <c r="L23" s="167">
        <v>1800</v>
      </c>
      <c r="M23" s="159" t="s">
        <v>328</v>
      </c>
      <c r="N23" s="156">
        <v>0</v>
      </c>
      <c r="O23" s="167">
        <v>0</v>
      </c>
      <c r="P23" s="167">
        <v>0</v>
      </c>
      <c r="Q23" s="160">
        <f t="shared" si="0"/>
        <v>6720</v>
      </c>
      <c r="R23" s="161"/>
    </row>
    <row r="24" spans="1:21" s="136" customFormat="1" ht="30" customHeight="1" x14ac:dyDescent="0.25">
      <c r="A24" s="162">
        <v>12</v>
      </c>
      <c r="B24" s="195" t="s">
        <v>418</v>
      </c>
      <c r="C24" s="164" t="s">
        <v>14</v>
      </c>
      <c r="D24" s="165" t="s">
        <v>419</v>
      </c>
      <c r="E24" s="166" t="s">
        <v>74</v>
      </c>
      <c r="F24" s="167">
        <v>5835</v>
      </c>
      <c r="G24" s="167">
        <v>250</v>
      </c>
      <c r="H24" s="167">
        <v>375</v>
      </c>
      <c r="I24" s="167">
        <v>0</v>
      </c>
      <c r="J24" s="167">
        <v>0</v>
      </c>
      <c r="K24" s="167">
        <v>0</v>
      </c>
      <c r="L24" s="167">
        <v>2000</v>
      </c>
      <c r="M24" s="159" t="s">
        <v>328</v>
      </c>
      <c r="N24" s="156">
        <v>0</v>
      </c>
      <c r="O24" s="167">
        <v>0</v>
      </c>
      <c r="P24" s="167">
        <v>0</v>
      </c>
      <c r="Q24" s="160">
        <f t="shared" si="0"/>
        <v>8460</v>
      </c>
      <c r="R24" s="161"/>
    </row>
    <row r="25" spans="1:21" s="136" customFormat="1" ht="30" customHeight="1" x14ac:dyDescent="0.25">
      <c r="A25" s="162">
        <v>13</v>
      </c>
      <c r="B25" s="195" t="s">
        <v>343</v>
      </c>
      <c r="C25" s="164" t="s">
        <v>19</v>
      </c>
      <c r="D25" s="165" t="s">
        <v>308</v>
      </c>
      <c r="E25" s="166" t="s">
        <v>74</v>
      </c>
      <c r="F25" s="167">
        <v>3525</v>
      </c>
      <c r="G25" s="167">
        <v>250</v>
      </c>
      <c r="H25" s="167">
        <v>0</v>
      </c>
      <c r="I25" s="167">
        <v>0</v>
      </c>
      <c r="J25" s="167">
        <v>0</v>
      </c>
      <c r="K25" s="167">
        <v>1500</v>
      </c>
      <c r="L25" s="167">
        <v>1800</v>
      </c>
      <c r="M25" s="159" t="s">
        <v>328</v>
      </c>
      <c r="N25" s="156">
        <v>0</v>
      </c>
      <c r="O25" s="167">
        <v>0</v>
      </c>
      <c r="P25" s="167">
        <v>0</v>
      </c>
      <c r="Q25" s="160">
        <f t="shared" si="0"/>
        <v>7075</v>
      </c>
      <c r="R25" s="161"/>
    </row>
    <row r="26" spans="1:21" s="136" customFormat="1" ht="30" customHeight="1" x14ac:dyDescent="0.25">
      <c r="A26" s="162">
        <v>14</v>
      </c>
      <c r="B26" s="195" t="s">
        <v>351</v>
      </c>
      <c r="C26" s="164" t="s">
        <v>352</v>
      </c>
      <c r="D26" s="165" t="s">
        <v>353</v>
      </c>
      <c r="E26" s="166" t="s">
        <v>74</v>
      </c>
      <c r="F26" s="167">
        <v>1460</v>
      </c>
      <c r="G26" s="167">
        <v>250</v>
      </c>
      <c r="H26" s="167">
        <v>0</v>
      </c>
      <c r="I26" s="167">
        <v>1500</v>
      </c>
      <c r="J26" s="167">
        <v>35</v>
      </c>
      <c r="K26" s="167">
        <v>0</v>
      </c>
      <c r="L26" s="167">
        <v>1400</v>
      </c>
      <c r="M26" s="159" t="s">
        <v>328</v>
      </c>
      <c r="N26" s="156">
        <v>0</v>
      </c>
      <c r="O26" s="167">
        <v>0</v>
      </c>
      <c r="P26" s="167">
        <v>0</v>
      </c>
      <c r="Q26" s="160">
        <f t="shared" si="0"/>
        <v>4645</v>
      </c>
      <c r="R26" s="161"/>
    </row>
    <row r="27" spans="1:21" s="136" customFormat="1" ht="30" customHeight="1" x14ac:dyDescent="0.25">
      <c r="A27" s="162">
        <v>15</v>
      </c>
      <c r="B27" s="195" t="s">
        <v>274</v>
      </c>
      <c r="C27" s="164" t="s">
        <v>35</v>
      </c>
      <c r="D27" s="165" t="s">
        <v>159</v>
      </c>
      <c r="E27" s="166" t="s">
        <v>74</v>
      </c>
      <c r="F27" s="167">
        <v>1105</v>
      </c>
      <c r="G27" s="167">
        <v>250</v>
      </c>
      <c r="H27" s="167">
        <v>0</v>
      </c>
      <c r="I27" s="167">
        <v>1000</v>
      </c>
      <c r="J27" s="167">
        <v>50</v>
      </c>
      <c r="K27" s="167">
        <v>0</v>
      </c>
      <c r="L27" s="167">
        <v>1000</v>
      </c>
      <c r="M27" s="159" t="s">
        <v>328</v>
      </c>
      <c r="N27" s="156">
        <v>0</v>
      </c>
      <c r="O27" s="167">
        <v>0</v>
      </c>
      <c r="P27" s="167">
        <v>0</v>
      </c>
      <c r="Q27" s="160">
        <f t="shared" si="0"/>
        <v>3405</v>
      </c>
      <c r="R27" s="161"/>
    </row>
    <row r="28" spans="1:21" s="136" customFormat="1" ht="30" customHeight="1" x14ac:dyDescent="0.25">
      <c r="A28" s="162">
        <v>16</v>
      </c>
      <c r="B28" s="195" t="s">
        <v>344</v>
      </c>
      <c r="C28" s="164" t="s">
        <v>37</v>
      </c>
      <c r="D28" s="165" t="s">
        <v>329</v>
      </c>
      <c r="E28" s="166" t="s">
        <v>74</v>
      </c>
      <c r="F28" s="167">
        <v>1381</v>
      </c>
      <c r="G28" s="167">
        <v>250</v>
      </c>
      <c r="H28" s="167">
        <v>0</v>
      </c>
      <c r="I28" s="167">
        <v>500</v>
      </c>
      <c r="J28" s="167">
        <v>35</v>
      </c>
      <c r="K28" s="167">
        <v>0</v>
      </c>
      <c r="L28" s="167">
        <v>1300</v>
      </c>
      <c r="M28" s="159" t="s">
        <v>328</v>
      </c>
      <c r="N28" s="156">
        <v>0</v>
      </c>
      <c r="O28" s="167">
        <v>0</v>
      </c>
      <c r="P28" s="167">
        <v>0</v>
      </c>
      <c r="Q28" s="160">
        <f t="shared" si="0"/>
        <v>3466</v>
      </c>
      <c r="R28" s="161"/>
    </row>
    <row r="29" spans="1:21" s="136" customFormat="1" ht="32.25" customHeight="1" x14ac:dyDescent="0.25">
      <c r="A29" s="162">
        <v>17</v>
      </c>
      <c r="B29" s="195" t="s">
        <v>325</v>
      </c>
      <c r="C29" s="164" t="s">
        <v>35</v>
      </c>
      <c r="D29" s="165" t="s">
        <v>155</v>
      </c>
      <c r="E29" s="166" t="s">
        <v>74</v>
      </c>
      <c r="F29" s="167">
        <f>926.77+178.23</f>
        <v>1105</v>
      </c>
      <c r="G29" s="167">
        <f>209.68+40.32</f>
        <v>250</v>
      </c>
      <c r="H29" s="167">
        <v>0</v>
      </c>
      <c r="I29" s="167">
        <f>838.71+161.29</f>
        <v>1000</v>
      </c>
      <c r="J29" s="167">
        <v>35</v>
      </c>
      <c r="K29" s="167">
        <v>0</v>
      </c>
      <c r="L29" s="167">
        <f>838.71+161.29</f>
        <v>1000</v>
      </c>
      <c r="M29" s="179" t="s">
        <v>328</v>
      </c>
      <c r="N29" s="156">
        <v>0</v>
      </c>
      <c r="O29" s="167">
        <v>0</v>
      </c>
      <c r="P29" s="167">
        <v>0</v>
      </c>
      <c r="Q29" s="160">
        <f t="shared" si="0"/>
        <v>3390</v>
      </c>
      <c r="R29" s="161"/>
    </row>
    <row r="30" spans="1:21" s="136" customFormat="1" ht="30" customHeight="1" x14ac:dyDescent="0.25">
      <c r="A30" s="162">
        <v>18</v>
      </c>
      <c r="B30" s="195" t="s">
        <v>423</v>
      </c>
      <c r="C30" s="164" t="s">
        <v>35</v>
      </c>
      <c r="D30" s="165" t="s">
        <v>155</v>
      </c>
      <c r="E30" s="166" t="s">
        <v>74</v>
      </c>
      <c r="F30" s="167">
        <v>1105</v>
      </c>
      <c r="G30" s="167">
        <v>250</v>
      </c>
      <c r="H30" s="167">
        <v>0</v>
      </c>
      <c r="I30" s="167">
        <v>1400</v>
      </c>
      <c r="J30" s="167">
        <v>0</v>
      </c>
      <c r="K30" s="167">
        <v>0</v>
      </c>
      <c r="L30" s="167">
        <v>1000</v>
      </c>
      <c r="M30" s="159" t="s">
        <v>328</v>
      </c>
      <c r="N30" s="156">
        <v>0</v>
      </c>
      <c r="O30" s="167">
        <v>0</v>
      </c>
      <c r="P30" s="167">
        <v>0</v>
      </c>
      <c r="Q30" s="160">
        <f t="shared" si="0"/>
        <v>3755</v>
      </c>
      <c r="R30" s="161"/>
    </row>
    <row r="31" spans="1:21" s="135" customFormat="1" ht="32.25" customHeight="1" x14ac:dyDescent="0.25">
      <c r="A31" s="162">
        <v>19</v>
      </c>
      <c r="B31" s="195" t="s">
        <v>275</v>
      </c>
      <c r="C31" s="164" t="s">
        <v>156</v>
      </c>
      <c r="D31" s="165" t="s">
        <v>157</v>
      </c>
      <c r="E31" s="166" t="s">
        <v>74</v>
      </c>
      <c r="F31" s="167">
        <v>1168</v>
      </c>
      <c r="G31" s="167">
        <v>250</v>
      </c>
      <c r="H31" s="167">
        <v>0</v>
      </c>
      <c r="I31" s="167">
        <v>1400</v>
      </c>
      <c r="J31" s="167">
        <v>35</v>
      </c>
      <c r="K31" s="167">
        <v>0</v>
      </c>
      <c r="L31" s="167">
        <v>1500</v>
      </c>
      <c r="M31" s="159" t="s">
        <v>328</v>
      </c>
      <c r="N31" s="156">
        <v>0</v>
      </c>
      <c r="O31" s="167">
        <v>0</v>
      </c>
      <c r="P31" s="167">
        <v>0</v>
      </c>
      <c r="Q31" s="160">
        <f t="shared" si="0"/>
        <v>4353</v>
      </c>
      <c r="R31" s="161"/>
    </row>
    <row r="32" spans="1:21" s="135" customFormat="1" ht="30" customHeight="1" x14ac:dyDescent="0.25">
      <c r="A32" s="162">
        <v>20</v>
      </c>
      <c r="B32" s="195" t="s">
        <v>356</v>
      </c>
      <c r="C32" s="164" t="s">
        <v>156</v>
      </c>
      <c r="D32" s="165" t="s">
        <v>157</v>
      </c>
      <c r="E32" s="166" t="s">
        <v>74</v>
      </c>
      <c r="F32" s="167">
        <v>1168</v>
      </c>
      <c r="G32" s="167">
        <v>250</v>
      </c>
      <c r="H32" s="167">
        <v>0</v>
      </c>
      <c r="I32" s="167">
        <v>1400</v>
      </c>
      <c r="J32" s="167">
        <v>35</v>
      </c>
      <c r="K32" s="167">
        <v>0</v>
      </c>
      <c r="L32" s="167">
        <v>1500</v>
      </c>
      <c r="M32" s="159" t="s">
        <v>328</v>
      </c>
      <c r="N32" s="156">
        <v>0</v>
      </c>
      <c r="O32" s="167">
        <v>0</v>
      </c>
      <c r="P32" s="167">
        <v>0</v>
      </c>
      <c r="Q32" s="160">
        <f t="shared" si="0"/>
        <v>4353</v>
      </c>
      <c r="R32" s="161"/>
    </row>
    <row r="33" spans="1:18" s="135" customFormat="1" ht="30" customHeight="1" x14ac:dyDescent="0.25">
      <c r="A33" s="162">
        <v>21</v>
      </c>
      <c r="B33" s="195" t="s">
        <v>307</v>
      </c>
      <c r="C33" s="164" t="s">
        <v>158</v>
      </c>
      <c r="D33" s="165" t="s">
        <v>159</v>
      </c>
      <c r="E33" s="166" t="s">
        <v>74</v>
      </c>
      <c r="F33" s="167">
        <v>1105</v>
      </c>
      <c r="G33" s="167">
        <v>250</v>
      </c>
      <c r="H33" s="167">
        <v>0</v>
      </c>
      <c r="I33" s="167">
        <v>1000</v>
      </c>
      <c r="J33" s="167">
        <v>50</v>
      </c>
      <c r="K33" s="167">
        <v>0</v>
      </c>
      <c r="L33" s="167">
        <v>1000</v>
      </c>
      <c r="M33" s="159" t="s">
        <v>328</v>
      </c>
      <c r="N33" s="156">
        <v>0</v>
      </c>
      <c r="O33" s="167">
        <v>0</v>
      </c>
      <c r="P33" s="167">
        <v>0</v>
      </c>
      <c r="Q33" s="160">
        <f t="shared" si="0"/>
        <v>3405</v>
      </c>
      <c r="R33" s="161"/>
    </row>
    <row r="34" spans="1:18" s="135" customFormat="1" ht="30" customHeight="1" x14ac:dyDescent="0.25">
      <c r="A34" s="168"/>
      <c r="B34" s="169"/>
      <c r="C34" s="170"/>
      <c r="D34" s="171"/>
      <c r="E34" s="172"/>
      <c r="F34" s="173">
        <f t="shared" ref="F34:L34" si="4">SUM(F19:F33)</f>
        <v>50480</v>
      </c>
      <c r="G34" s="173">
        <f t="shared" si="4"/>
        <v>3750</v>
      </c>
      <c r="H34" s="173">
        <f t="shared" si="4"/>
        <v>2250</v>
      </c>
      <c r="I34" s="173">
        <f t="shared" si="4"/>
        <v>10200</v>
      </c>
      <c r="J34" s="173">
        <f t="shared" si="4"/>
        <v>275</v>
      </c>
      <c r="K34" s="173">
        <f t="shared" si="4"/>
        <v>3075</v>
      </c>
      <c r="L34" s="173">
        <f t="shared" si="4"/>
        <v>24100</v>
      </c>
      <c r="M34" s="173"/>
      <c r="N34" s="173">
        <f>SUM(N19:N33)</f>
        <v>0</v>
      </c>
      <c r="O34" s="173">
        <f>SUM(O19:O33)</f>
        <v>0</v>
      </c>
      <c r="P34" s="173">
        <f>SUM(P19:P33)</f>
        <v>0</v>
      </c>
      <c r="Q34" s="173">
        <f>SUM(Q19:Q33)</f>
        <v>94130</v>
      </c>
      <c r="R34" s="174"/>
    </row>
    <row r="35" spans="1:18" s="135" customFormat="1" ht="31.5" customHeight="1" x14ac:dyDescent="0.25">
      <c r="A35" s="162"/>
      <c r="B35" s="175" t="s">
        <v>276</v>
      </c>
      <c r="C35" s="164"/>
      <c r="D35" s="165"/>
      <c r="E35" s="166"/>
      <c r="F35" s="167"/>
      <c r="G35" s="167"/>
      <c r="H35" s="167"/>
      <c r="I35" s="167"/>
      <c r="J35" s="167"/>
      <c r="K35" s="167"/>
      <c r="L35" s="167"/>
      <c r="M35" s="179"/>
      <c r="N35" s="180"/>
      <c r="O35" s="180"/>
      <c r="P35" s="180"/>
      <c r="Q35" s="160"/>
      <c r="R35" s="161"/>
    </row>
    <row r="36" spans="1:18" s="135" customFormat="1" ht="31.5" customHeight="1" x14ac:dyDescent="0.25">
      <c r="A36" s="162">
        <v>22</v>
      </c>
      <c r="B36" s="195" t="s">
        <v>383</v>
      </c>
      <c r="C36" s="164" t="s">
        <v>14</v>
      </c>
      <c r="D36" s="165" t="s">
        <v>382</v>
      </c>
      <c r="E36" s="166" t="s">
        <v>74</v>
      </c>
      <c r="F36" s="167">
        <v>6297</v>
      </c>
      <c r="G36" s="167">
        <v>250</v>
      </c>
      <c r="H36" s="167">
        <v>375</v>
      </c>
      <c r="I36" s="167">
        <v>0</v>
      </c>
      <c r="J36" s="167">
        <v>0</v>
      </c>
      <c r="K36" s="167">
        <v>0</v>
      </c>
      <c r="L36" s="167">
        <v>2000</v>
      </c>
      <c r="M36" s="159" t="s">
        <v>328</v>
      </c>
      <c r="N36" s="156">
        <v>0</v>
      </c>
      <c r="O36" s="167">
        <v>0</v>
      </c>
      <c r="P36" s="167">
        <v>0</v>
      </c>
      <c r="Q36" s="160">
        <f t="shared" si="0"/>
        <v>8922</v>
      </c>
      <c r="R36" s="161"/>
    </row>
    <row r="37" spans="1:18" s="136" customFormat="1" ht="31.5" customHeight="1" x14ac:dyDescent="0.25">
      <c r="A37" s="162">
        <v>23</v>
      </c>
      <c r="B37" s="195" t="s">
        <v>309</v>
      </c>
      <c r="C37" s="164" t="s">
        <v>19</v>
      </c>
      <c r="D37" s="165" t="s">
        <v>310</v>
      </c>
      <c r="E37" s="166" t="s">
        <v>74</v>
      </c>
      <c r="F37" s="167">
        <v>3525</v>
      </c>
      <c r="G37" s="167">
        <v>250</v>
      </c>
      <c r="H37" s="167">
        <v>0</v>
      </c>
      <c r="I37" s="167">
        <v>0</v>
      </c>
      <c r="J37" s="167">
        <v>0</v>
      </c>
      <c r="K37" s="167">
        <v>0</v>
      </c>
      <c r="L37" s="167">
        <v>1800</v>
      </c>
      <c r="M37" s="159" t="s">
        <v>328</v>
      </c>
      <c r="N37" s="156">
        <v>0</v>
      </c>
      <c r="O37" s="167">
        <v>0</v>
      </c>
      <c r="P37" s="167">
        <v>0</v>
      </c>
      <c r="Q37" s="160">
        <f t="shared" si="0"/>
        <v>5575</v>
      </c>
      <c r="R37" s="161"/>
    </row>
    <row r="38" spans="1:18" s="136" customFormat="1" ht="31.5" customHeight="1" x14ac:dyDescent="0.25">
      <c r="A38" s="162">
        <v>24</v>
      </c>
      <c r="B38" s="195" t="s">
        <v>295</v>
      </c>
      <c r="C38" s="164" t="s">
        <v>19</v>
      </c>
      <c r="D38" s="165" t="s">
        <v>296</v>
      </c>
      <c r="E38" s="166" t="s">
        <v>74</v>
      </c>
      <c r="F38" s="167">
        <v>3525</v>
      </c>
      <c r="G38" s="167">
        <v>250</v>
      </c>
      <c r="H38" s="167">
        <v>0</v>
      </c>
      <c r="I38" s="167">
        <v>0</v>
      </c>
      <c r="J38" s="167">
        <v>0</v>
      </c>
      <c r="K38" s="167">
        <v>0</v>
      </c>
      <c r="L38" s="167">
        <v>1800</v>
      </c>
      <c r="M38" s="159" t="s">
        <v>328</v>
      </c>
      <c r="N38" s="156">
        <v>0</v>
      </c>
      <c r="O38" s="167">
        <v>0</v>
      </c>
      <c r="P38" s="167">
        <v>0</v>
      </c>
      <c r="Q38" s="160">
        <f t="shared" si="0"/>
        <v>5575</v>
      </c>
      <c r="R38" s="161"/>
    </row>
    <row r="39" spans="1:18" s="136" customFormat="1" ht="31.5" customHeight="1" x14ac:dyDescent="0.25">
      <c r="A39" s="162">
        <v>25</v>
      </c>
      <c r="B39" s="195" t="s">
        <v>18</v>
      </c>
      <c r="C39" s="164" t="s">
        <v>19</v>
      </c>
      <c r="D39" s="165" t="s">
        <v>373</v>
      </c>
      <c r="E39" s="166" t="s">
        <v>74</v>
      </c>
      <c r="F39" s="167">
        <v>3525</v>
      </c>
      <c r="G39" s="167">
        <v>250</v>
      </c>
      <c r="H39" s="167">
        <v>375</v>
      </c>
      <c r="I39" s="167">
        <v>0</v>
      </c>
      <c r="J39" s="167">
        <v>0</v>
      </c>
      <c r="K39" s="167">
        <v>0</v>
      </c>
      <c r="L39" s="167">
        <v>1800</v>
      </c>
      <c r="M39" s="159" t="s">
        <v>328</v>
      </c>
      <c r="N39" s="156">
        <v>0</v>
      </c>
      <c r="O39" s="167">
        <v>0</v>
      </c>
      <c r="P39" s="167">
        <v>0</v>
      </c>
      <c r="Q39" s="160">
        <f t="shared" si="0"/>
        <v>5950</v>
      </c>
      <c r="R39" s="160"/>
    </row>
    <row r="40" spans="1:18" s="136" customFormat="1" ht="31.5" customHeight="1" x14ac:dyDescent="0.25">
      <c r="A40" s="162">
        <v>26</v>
      </c>
      <c r="B40" s="195" t="s">
        <v>401</v>
      </c>
      <c r="C40" s="164" t="s">
        <v>19</v>
      </c>
      <c r="D40" s="165" t="s">
        <v>402</v>
      </c>
      <c r="E40" s="166" t="s">
        <v>74</v>
      </c>
      <c r="F40" s="167">
        <v>3525</v>
      </c>
      <c r="G40" s="167">
        <v>250</v>
      </c>
      <c r="H40" s="167">
        <v>375</v>
      </c>
      <c r="I40" s="167">
        <v>0</v>
      </c>
      <c r="J40" s="167">
        <v>0</v>
      </c>
      <c r="K40" s="167">
        <v>0</v>
      </c>
      <c r="L40" s="167">
        <v>1800</v>
      </c>
      <c r="M40" s="159" t="s">
        <v>328</v>
      </c>
      <c r="N40" s="156">
        <v>0</v>
      </c>
      <c r="O40" s="167">
        <v>0</v>
      </c>
      <c r="P40" s="167">
        <v>0</v>
      </c>
      <c r="Q40" s="160">
        <f t="shared" ref="Q40:Q41" si="5">SUM(F40:P40)</f>
        <v>5950</v>
      </c>
      <c r="R40" s="161"/>
    </row>
    <row r="41" spans="1:18" s="136" customFormat="1" ht="31.5" customHeight="1" x14ac:dyDescent="0.25">
      <c r="A41" s="162">
        <v>27</v>
      </c>
      <c r="B41" s="195" t="s">
        <v>428</v>
      </c>
      <c r="C41" s="164" t="s">
        <v>429</v>
      </c>
      <c r="D41" s="165" t="s">
        <v>430</v>
      </c>
      <c r="E41" s="166" t="s">
        <v>74</v>
      </c>
      <c r="F41" s="167">
        <v>1682</v>
      </c>
      <c r="G41" s="167">
        <v>250</v>
      </c>
      <c r="H41" s="167">
        <v>0</v>
      </c>
      <c r="I41" s="167">
        <v>1500</v>
      </c>
      <c r="J41" s="167">
        <v>0</v>
      </c>
      <c r="K41" s="167">
        <v>0</v>
      </c>
      <c r="L41" s="167">
        <v>0</v>
      </c>
      <c r="M41" s="159" t="s">
        <v>328</v>
      </c>
      <c r="N41" s="156">
        <v>0</v>
      </c>
      <c r="O41" s="167">
        <v>0</v>
      </c>
      <c r="P41" s="167">
        <v>0</v>
      </c>
      <c r="Q41" s="160">
        <f t="shared" si="5"/>
        <v>3432</v>
      </c>
      <c r="R41" s="161"/>
    </row>
    <row r="42" spans="1:18" s="136" customFormat="1" ht="22.5" customHeight="1" x14ac:dyDescent="0.25">
      <c r="A42" s="168"/>
      <c r="B42" s="169"/>
      <c r="C42" s="170"/>
      <c r="D42" s="171"/>
      <c r="E42" s="172"/>
      <c r="F42" s="173">
        <f>SUM(F36:F41)</f>
        <v>22079</v>
      </c>
      <c r="G42" s="173">
        <f t="shared" ref="G42:Q42" si="6">SUM(G36:G41)</f>
        <v>1500</v>
      </c>
      <c r="H42" s="173">
        <f t="shared" si="6"/>
        <v>1125</v>
      </c>
      <c r="I42" s="173">
        <f t="shared" si="6"/>
        <v>1500</v>
      </c>
      <c r="J42" s="173">
        <f t="shared" si="6"/>
        <v>0</v>
      </c>
      <c r="K42" s="173">
        <f t="shared" si="6"/>
        <v>0</v>
      </c>
      <c r="L42" s="173">
        <f t="shared" si="6"/>
        <v>9200</v>
      </c>
      <c r="M42" s="173"/>
      <c r="N42" s="173">
        <f t="shared" si="6"/>
        <v>0</v>
      </c>
      <c r="O42" s="173">
        <f t="shared" si="6"/>
        <v>0</v>
      </c>
      <c r="P42" s="173">
        <f t="shared" si="6"/>
        <v>0</v>
      </c>
      <c r="Q42" s="173">
        <f t="shared" si="6"/>
        <v>35404</v>
      </c>
      <c r="R42" s="174"/>
    </row>
    <row r="43" spans="1:18" s="136" customFormat="1" ht="31.5" customHeight="1" x14ac:dyDescent="0.25">
      <c r="A43" s="162"/>
      <c r="B43" s="175" t="s">
        <v>375</v>
      </c>
      <c r="C43" s="164"/>
      <c r="D43" s="165"/>
      <c r="E43" s="166"/>
      <c r="F43" s="167"/>
      <c r="G43" s="167"/>
      <c r="H43" s="167"/>
      <c r="I43" s="167"/>
      <c r="J43" s="167"/>
      <c r="K43" s="167"/>
      <c r="L43" s="167"/>
      <c r="M43" s="179"/>
      <c r="N43" s="180"/>
      <c r="O43" s="180"/>
      <c r="P43" s="180"/>
      <c r="Q43" s="160"/>
      <c r="R43" s="161"/>
    </row>
    <row r="44" spans="1:18" s="136" customFormat="1" ht="31.5" customHeight="1" x14ac:dyDescent="0.25">
      <c r="A44" s="182" t="s">
        <v>431</v>
      </c>
      <c r="B44" s="195" t="s">
        <v>278</v>
      </c>
      <c r="C44" s="164" t="s">
        <v>12</v>
      </c>
      <c r="D44" s="165" t="s">
        <v>267</v>
      </c>
      <c r="E44" s="166" t="s">
        <v>74</v>
      </c>
      <c r="F44" s="167">
        <v>10261</v>
      </c>
      <c r="G44" s="167">
        <v>250</v>
      </c>
      <c r="H44" s="167">
        <v>375</v>
      </c>
      <c r="I44" s="167">
        <v>0</v>
      </c>
      <c r="J44" s="167">
        <v>0</v>
      </c>
      <c r="K44" s="167">
        <v>0</v>
      </c>
      <c r="L44" s="167">
        <v>3000</v>
      </c>
      <c r="M44" s="159" t="s">
        <v>328</v>
      </c>
      <c r="N44" s="156">
        <v>0</v>
      </c>
      <c r="O44" s="167">
        <v>0</v>
      </c>
      <c r="P44" s="167">
        <v>0</v>
      </c>
      <c r="Q44" s="160">
        <f>SUM(F44:P44)</f>
        <v>13886</v>
      </c>
      <c r="R44" s="161"/>
    </row>
    <row r="45" spans="1:18" s="136" customFormat="1" ht="31.5" customHeight="1" x14ac:dyDescent="0.25">
      <c r="A45" s="162">
        <v>29</v>
      </c>
      <c r="B45" s="195" t="s">
        <v>346</v>
      </c>
      <c r="C45" s="164" t="s">
        <v>14</v>
      </c>
      <c r="D45" s="165" t="s">
        <v>302</v>
      </c>
      <c r="E45" s="166" t="s">
        <v>74</v>
      </c>
      <c r="F45" s="167">
        <v>6297</v>
      </c>
      <c r="G45" s="167">
        <v>250</v>
      </c>
      <c r="H45" s="167">
        <v>375</v>
      </c>
      <c r="I45" s="167">
        <v>0</v>
      </c>
      <c r="J45" s="167">
        <v>0</v>
      </c>
      <c r="K45" s="167">
        <v>0</v>
      </c>
      <c r="L45" s="167">
        <v>1800</v>
      </c>
      <c r="M45" s="159" t="s">
        <v>328</v>
      </c>
      <c r="N45" s="156">
        <v>0</v>
      </c>
      <c r="O45" s="167">
        <v>0</v>
      </c>
      <c r="P45" s="167">
        <v>0</v>
      </c>
      <c r="Q45" s="160">
        <f>SUM(F45:P45)</f>
        <v>8722</v>
      </c>
      <c r="R45" s="161"/>
    </row>
    <row r="46" spans="1:18" s="136" customFormat="1" ht="31.5" customHeight="1" x14ac:dyDescent="0.25">
      <c r="A46" s="162">
        <v>30</v>
      </c>
      <c r="B46" s="195" t="s">
        <v>377</v>
      </c>
      <c r="C46" s="164" t="s">
        <v>26</v>
      </c>
      <c r="D46" s="165" t="s">
        <v>378</v>
      </c>
      <c r="E46" s="166" t="s">
        <v>74</v>
      </c>
      <c r="F46" s="167">
        <v>2441</v>
      </c>
      <c r="G46" s="167">
        <v>250</v>
      </c>
      <c r="H46" s="167">
        <v>0</v>
      </c>
      <c r="I46" s="167">
        <v>0</v>
      </c>
      <c r="J46" s="167">
        <v>50</v>
      </c>
      <c r="K46" s="167">
        <v>0</v>
      </c>
      <c r="L46" s="167">
        <v>1500</v>
      </c>
      <c r="M46" s="159" t="s">
        <v>328</v>
      </c>
      <c r="N46" s="156">
        <v>0</v>
      </c>
      <c r="O46" s="167">
        <v>0</v>
      </c>
      <c r="P46" s="167">
        <v>0</v>
      </c>
      <c r="Q46" s="160">
        <f>SUM(F46:P46)</f>
        <v>4241</v>
      </c>
      <c r="R46" s="161"/>
    </row>
    <row r="47" spans="1:18" s="136" customFormat="1" ht="22.5" customHeight="1" x14ac:dyDescent="0.25">
      <c r="A47" s="168"/>
      <c r="B47" s="169"/>
      <c r="C47" s="170"/>
      <c r="D47" s="171"/>
      <c r="E47" s="172"/>
      <c r="F47" s="173">
        <f>SUM(F44:F46)</f>
        <v>18999</v>
      </c>
      <c r="G47" s="173">
        <f t="shared" ref="G47:Q47" si="7">SUM(G44:G46)</f>
        <v>750</v>
      </c>
      <c r="H47" s="173">
        <f t="shared" si="7"/>
        <v>750</v>
      </c>
      <c r="I47" s="173">
        <f t="shared" si="7"/>
        <v>0</v>
      </c>
      <c r="J47" s="173">
        <f t="shared" si="7"/>
        <v>50</v>
      </c>
      <c r="K47" s="173">
        <f t="shared" si="7"/>
        <v>0</v>
      </c>
      <c r="L47" s="173">
        <f t="shared" si="7"/>
        <v>6300</v>
      </c>
      <c r="M47" s="173"/>
      <c r="N47" s="173">
        <f t="shared" si="7"/>
        <v>0</v>
      </c>
      <c r="O47" s="173">
        <f t="shared" si="7"/>
        <v>0</v>
      </c>
      <c r="P47" s="173">
        <f t="shared" si="7"/>
        <v>0</v>
      </c>
      <c r="Q47" s="173">
        <f t="shared" si="7"/>
        <v>26849</v>
      </c>
      <c r="R47" s="174"/>
    </row>
    <row r="48" spans="1:18" s="136" customFormat="1" ht="31.5" customHeight="1" x14ac:dyDescent="0.25">
      <c r="A48" s="162"/>
      <c r="B48" s="175" t="s">
        <v>277</v>
      </c>
      <c r="C48" s="164"/>
      <c r="D48" s="165"/>
      <c r="E48" s="166"/>
      <c r="F48" s="167"/>
      <c r="G48" s="167"/>
      <c r="H48" s="167"/>
      <c r="I48" s="167"/>
      <c r="J48" s="167"/>
      <c r="K48" s="167"/>
      <c r="L48" s="167"/>
      <c r="M48" s="179"/>
      <c r="N48" s="180"/>
      <c r="O48" s="180"/>
      <c r="P48" s="180"/>
      <c r="Q48" s="160"/>
      <c r="R48" s="161"/>
    </row>
    <row r="49" spans="1:18" s="136" customFormat="1" ht="31.5" customHeight="1" x14ac:dyDescent="0.25">
      <c r="A49" s="162">
        <v>31</v>
      </c>
      <c r="B49" s="163" t="s">
        <v>330</v>
      </c>
      <c r="C49" s="164" t="s">
        <v>12</v>
      </c>
      <c r="D49" s="165" t="s">
        <v>331</v>
      </c>
      <c r="E49" s="166" t="s">
        <v>74</v>
      </c>
      <c r="F49" s="167">
        <v>10261</v>
      </c>
      <c r="G49" s="167">
        <v>250</v>
      </c>
      <c r="H49" s="167">
        <v>375</v>
      </c>
      <c r="I49" s="167">
        <v>0</v>
      </c>
      <c r="J49" s="167">
        <v>0</v>
      </c>
      <c r="K49" s="167">
        <v>0</v>
      </c>
      <c r="L49" s="167">
        <v>3000</v>
      </c>
      <c r="M49" s="179" t="s">
        <v>328</v>
      </c>
      <c r="N49" s="156">
        <v>0</v>
      </c>
      <c r="O49" s="167">
        <v>0</v>
      </c>
      <c r="P49" s="167">
        <v>0</v>
      </c>
      <c r="Q49" s="160">
        <f t="shared" si="0"/>
        <v>13886</v>
      </c>
      <c r="R49" s="161"/>
    </row>
    <row r="50" spans="1:18" s="136" customFormat="1" ht="31.5" customHeight="1" x14ac:dyDescent="0.25">
      <c r="A50" s="162">
        <v>32</v>
      </c>
      <c r="B50" s="195" t="s">
        <v>359</v>
      </c>
      <c r="C50" s="164" t="s">
        <v>26</v>
      </c>
      <c r="D50" s="165" t="s">
        <v>360</v>
      </c>
      <c r="E50" s="166" t="s">
        <v>74</v>
      </c>
      <c r="F50" s="167">
        <v>2441</v>
      </c>
      <c r="G50" s="167">
        <v>250</v>
      </c>
      <c r="H50" s="167">
        <v>0</v>
      </c>
      <c r="I50" s="167">
        <v>1500</v>
      </c>
      <c r="J50" s="167">
        <v>50</v>
      </c>
      <c r="K50" s="167">
        <v>0</v>
      </c>
      <c r="L50" s="167">
        <v>1500</v>
      </c>
      <c r="M50" s="179" t="s">
        <v>328</v>
      </c>
      <c r="N50" s="156">
        <v>0</v>
      </c>
      <c r="O50" s="167">
        <v>0</v>
      </c>
      <c r="P50" s="167">
        <v>0</v>
      </c>
      <c r="Q50" s="160">
        <f t="shared" si="0"/>
        <v>5741</v>
      </c>
      <c r="R50" s="161"/>
    </row>
    <row r="51" spans="1:18" s="135" customFormat="1" ht="18" customHeight="1" x14ac:dyDescent="0.25">
      <c r="A51" s="168"/>
      <c r="B51" s="169"/>
      <c r="C51" s="170"/>
      <c r="D51" s="171"/>
      <c r="E51" s="172"/>
      <c r="F51" s="173">
        <f>SUM(F49:F50)</f>
        <v>12702</v>
      </c>
      <c r="G51" s="173">
        <f t="shared" ref="G51:Q51" si="8">SUM(G49:G50)</f>
        <v>500</v>
      </c>
      <c r="H51" s="173">
        <f t="shared" si="8"/>
        <v>375</v>
      </c>
      <c r="I51" s="173">
        <f t="shared" si="8"/>
        <v>1500</v>
      </c>
      <c r="J51" s="173">
        <f t="shared" si="8"/>
        <v>50</v>
      </c>
      <c r="K51" s="173">
        <f t="shared" si="8"/>
        <v>0</v>
      </c>
      <c r="L51" s="173">
        <f t="shared" si="8"/>
        <v>4500</v>
      </c>
      <c r="M51" s="173"/>
      <c r="N51" s="173">
        <f t="shared" si="8"/>
        <v>0</v>
      </c>
      <c r="O51" s="173">
        <f t="shared" si="8"/>
        <v>0</v>
      </c>
      <c r="P51" s="173">
        <f t="shared" si="8"/>
        <v>0</v>
      </c>
      <c r="Q51" s="173">
        <f t="shared" si="8"/>
        <v>19627</v>
      </c>
      <c r="R51" s="174"/>
    </row>
    <row r="52" spans="1:18" s="136" customFormat="1" ht="31.5" customHeight="1" x14ac:dyDescent="0.25">
      <c r="A52" s="162"/>
      <c r="B52" s="175" t="s">
        <v>279</v>
      </c>
      <c r="C52" s="164"/>
      <c r="D52" s="165"/>
      <c r="E52" s="166"/>
      <c r="F52" s="167"/>
      <c r="G52" s="167"/>
      <c r="H52" s="167"/>
      <c r="I52" s="167"/>
      <c r="J52" s="167"/>
      <c r="K52" s="167"/>
      <c r="L52" s="167"/>
      <c r="M52" s="179"/>
      <c r="N52" s="180"/>
      <c r="O52" s="180"/>
      <c r="P52" s="180"/>
      <c r="Q52" s="160"/>
      <c r="R52" s="161"/>
    </row>
    <row r="53" spans="1:18" s="136" customFormat="1" ht="31.5" customHeight="1" x14ac:dyDescent="0.25">
      <c r="A53" s="162">
        <v>33</v>
      </c>
      <c r="B53" s="195" t="s">
        <v>280</v>
      </c>
      <c r="C53" s="164" t="s">
        <v>14</v>
      </c>
      <c r="D53" s="165" t="s">
        <v>268</v>
      </c>
      <c r="E53" s="166" t="s">
        <v>74</v>
      </c>
      <c r="F53" s="167">
        <v>6297</v>
      </c>
      <c r="G53" s="167">
        <v>250</v>
      </c>
      <c r="H53" s="167">
        <v>375</v>
      </c>
      <c r="I53" s="167">
        <v>0</v>
      </c>
      <c r="J53" s="167">
        <v>0</v>
      </c>
      <c r="K53" s="167">
        <v>0</v>
      </c>
      <c r="L53" s="167">
        <v>2000</v>
      </c>
      <c r="M53" s="159" t="s">
        <v>328</v>
      </c>
      <c r="N53" s="156">
        <v>0</v>
      </c>
      <c r="O53" s="167">
        <v>0</v>
      </c>
      <c r="P53" s="167">
        <v>0</v>
      </c>
      <c r="Q53" s="160">
        <f t="shared" si="0"/>
        <v>8922</v>
      </c>
      <c r="R53" s="161"/>
    </row>
    <row r="54" spans="1:18" s="136" customFormat="1" ht="18.75" customHeight="1" x14ac:dyDescent="0.25">
      <c r="A54" s="168"/>
      <c r="B54" s="169"/>
      <c r="C54" s="170"/>
      <c r="D54" s="171"/>
      <c r="E54" s="172"/>
      <c r="F54" s="173">
        <f>+F53</f>
        <v>6297</v>
      </c>
      <c r="G54" s="173">
        <f t="shared" ref="G54:Q54" si="9">+G53</f>
        <v>250</v>
      </c>
      <c r="H54" s="173">
        <f t="shared" si="9"/>
        <v>375</v>
      </c>
      <c r="I54" s="173">
        <f t="shared" si="9"/>
        <v>0</v>
      </c>
      <c r="J54" s="173">
        <f t="shared" si="9"/>
        <v>0</v>
      </c>
      <c r="K54" s="173">
        <f t="shared" si="9"/>
        <v>0</v>
      </c>
      <c r="L54" s="173">
        <f t="shared" si="9"/>
        <v>2000</v>
      </c>
      <c r="M54" s="173"/>
      <c r="N54" s="173">
        <f t="shared" si="9"/>
        <v>0</v>
      </c>
      <c r="O54" s="173">
        <f t="shared" si="9"/>
        <v>0</v>
      </c>
      <c r="P54" s="173">
        <f t="shared" si="9"/>
        <v>0</v>
      </c>
      <c r="Q54" s="173">
        <f t="shared" si="9"/>
        <v>8922</v>
      </c>
      <c r="R54" s="174"/>
    </row>
    <row r="55" spans="1:18" s="135" customFormat="1" ht="31.5" customHeight="1" x14ac:dyDescent="0.25">
      <c r="A55" s="162"/>
      <c r="B55" s="175" t="s">
        <v>281</v>
      </c>
      <c r="C55" s="164"/>
      <c r="D55" s="165"/>
      <c r="E55" s="166"/>
      <c r="F55" s="167"/>
      <c r="G55" s="167"/>
      <c r="H55" s="167"/>
      <c r="I55" s="167"/>
      <c r="J55" s="167"/>
      <c r="K55" s="167"/>
      <c r="L55" s="167"/>
      <c r="M55" s="179"/>
      <c r="N55" s="180"/>
      <c r="O55" s="180"/>
      <c r="P55" s="180"/>
      <c r="Q55" s="160"/>
      <c r="R55" s="161"/>
    </row>
    <row r="56" spans="1:18" s="135" customFormat="1" ht="31.5" customHeight="1" x14ac:dyDescent="0.25">
      <c r="A56" s="162">
        <v>34</v>
      </c>
      <c r="B56" s="195" t="s">
        <v>391</v>
      </c>
      <c r="C56" s="164" t="s">
        <v>29</v>
      </c>
      <c r="D56" s="165" t="s">
        <v>387</v>
      </c>
      <c r="E56" s="166" t="s">
        <v>74</v>
      </c>
      <c r="F56" s="167">
        <v>5835</v>
      </c>
      <c r="G56" s="167">
        <v>250</v>
      </c>
      <c r="H56" s="167">
        <v>375</v>
      </c>
      <c r="I56" s="167">
        <v>0</v>
      </c>
      <c r="J56" s="167">
        <v>0</v>
      </c>
      <c r="K56" s="167">
        <v>0</v>
      </c>
      <c r="L56" s="167">
        <v>2000</v>
      </c>
      <c r="M56" s="179" t="s">
        <v>328</v>
      </c>
      <c r="N56" s="167">
        <v>0</v>
      </c>
      <c r="O56" s="167">
        <v>0</v>
      </c>
      <c r="P56" s="167">
        <v>0</v>
      </c>
      <c r="Q56" s="160">
        <f t="shared" si="0"/>
        <v>8460</v>
      </c>
      <c r="R56" s="161"/>
    </row>
    <row r="57" spans="1:18" s="135" customFormat="1" ht="31.5" customHeight="1" x14ac:dyDescent="0.25">
      <c r="A57" s="162">
        <v>35</v>
      </c>
      <c r="B57" s="195" t="s">
        <v>413</v>
      </c>
      <c r="C57" s="164" t="s">
        <v>26</v>
      </c>
      <c r="D57" s="165" t="s">
        <v>414</v>
      </c>
      <c r="E57" s="166" t="s">
        <v>74</v>
      </c>
      <c r="F57" s="167">
        <v>2441</v>
      </c>
      <c r="G57" s="167">
        <v>250</v>
      </c>
      <c r="H57" s="167">
        <v>0</v>
      </c>
      <c r="I57" s="167">
        <v>1500</v>
      </c>
      <c r="J57" s="167">
        <v>0</v>
      </c>
      <c r="K57" s="167">
        <v>0</v>
      </c>
      <c r="L57" s="167">
        <v>1500</v>
      </c>
      <c r="M57" s="179" t="s">
        <v>328</v>
      </c>
      <c r="N57" s="167">
        <v>0</v>
      </c>
      <c r="O57" s="167">
        <v>0</v>
      </c>
      <c r="P57" s="167">
        <v>0</v>
      </c>
      <c r="Q57" s="160">
        <f t="shared" si="0"/>
        <v>5691</v>
      </c>
      <c r="R57" s="161"/>
    </row>
    <row r="58" spans="1:18" s="135" customFormat="1" ht="18.75" customHeight="1" x14ac:dyDescent="0.25">
      <c r="A58" s="168"/>
      <c r="B58" s="169"/>
      <c r="C58" s="170"/>
      <c r="D58" s="171"/>
      <c r="E58" s="172"/>
      <c r="F58" s="173">
        <f>+F57+F56</f>
        <v>8276</v>
      </c>
      <c r="G58" s="173">
        <f t="shared" ref="G58:Q58" si="10">+G57+G56</f>
        <v>500</v>
      </c>
      <c r="H58" s="173">
        <f t="shared" si="10"/>
        <v>375</v>
      </c>
      <c r="I58" s="173">
        <f t="shared" si="10"/>
        <v>1500</v>
      </c>
      <c r="J58" s="173">
        <f t="shared" si="10"/>
        <v>0</v>
      </c>
      <c r="K58" s="173">
        <f t="shared" si="10"/>
        <v>0</v>
      </c>
      <c r="L58" s="173">
        <f t="shared" si="10"/>
        <v>3500</v>
      </c>
      <c r="M58" s="173"/>
      <c r="N58" s="173">
        <f t="shared" si="10"/>
        <v>0</v>
      </c>
      <c r="O58" s="173">
        <f t="shared" si="10"/>
        <v>0</v>
      </c>
      <c r="P58" s="173">
        <f t="shared" si="10"/>
        <v>0</v>
      </c>
      <c r="Q58" s="197">
        <f t="shared" si="10"/>
        <v>14151</v>
      </c>
      <c r="R58" s="183"/>
    </row>
    <row r="59" spans="1:18" s="136" customFormat="1" ht="31.5" customHeight="1" x14ac:dyDescent="0.25">
      <c r="A59" s="153"/>
      <c r="B59" s="175" t="s">
        <v>334</v>
      </c>
      <c r="C59" s="184"/>
      <c r="D59" s="163"/>
      <c r="E59" s="176"/>
      <c r="F59" s="177"/>
      <c r="G59" s="177"/>
      <c r="H59" s="177"/>
      <c r="I59" s="177"/>
      <c r="J59" s="177"/>
      <c r="K59" s="177"/>
      <c r="L59" s="177"/>
      <c r="M59" s="178"/>
      <c r="N59" s="185"/>
      <c r="O59" s="185"/>
      <c r="P59" s="185"/>
      <c r="Q59" s="160"/>
      <c r="R59" s="161"/>
    </row>
    <row r="60" spans="1:18" s="136" customFormat="1" ht="31.5" customHeight="1" x14ac:dyDescent="0.25">
      <c r="A60" s="153">
        <v>36</v>
      </c>
      <c r="B60" s="195" t="s">
        <v>405</v>
      </c>
      <c r="C60" s="164" t="s">
        <v>14</v>
      </c>
      <c r="D60" s="165" t="s">
        <v>406</v>
      </c>
      <c r="E60" s="166" t="s">
        <v>74</v>
      </c>
      <c r="F60" s="167">
        <v>6297</v>
      </c>
      <c r="G60" s="167">
        <v>250</v>
      </c>
      <c r="H60" s="167">
        <v>0</v>
      </c>
      <c r="I60" s="167">
        <v>0</v>
      </c>
      <c r="J60" s="167">
        <v>0</v>
      </c>
      <c r="K60" s="167">
        <v>0</v>
      </c>
      <c r="L60" s="167">
        <v>2000</v>
      </c>
      <c r="M60" s="179" t="s">
        <v>328</v>
      </c>
      <c r="N60" s="156">
        <v>0</v>
      </c>
      <c r="O60" s="167" t="s">
        <v>369</v>
      </c>
      <c r="P60" s="167">
        <v>0</v>
      </c>
      <c r="Q60" s="160">
        <f t="shared" si="0"/>
        <v>8547</v>
      </c>
      <c r="R60" s="161"/>
    </row>
    <row r="61" spans="1:18" s="136" customFormat="1" ht="31.5" customHeight="1" x14ac:dyDescent="0.25">
      <c r="A61" s="162">
        <v>37</v>
      </c>
      <c r="B61" s="195" t="s">
        <v>335</v>
      </c>
      <c r="C61" s="164" t="s">
        <v>336</v>
      </c>
      <c r="D61" s="165" t="s">
        <v>337</v>
      </c>
      <c r="E61" s="166" t="s">
        <v>74</v>
      </c>
      <c r="F61" s="167">
        <v>2490</v>
      </c>
      <c r="G61" s="167">
        <v>250</v>
      </c>
      <c r="H61" s="167">
        <v>0</v>
      </c>
      <c r="I61" s="167">
        <v>1500</v>
      </c>
      <c r="J61" s="167">
        <v>35</v>
      </c>
      <c r="K61" s="167">
        <v>0</v>
      </c>
      <c r="L61" s="167">
        <v>1500</v>
      </c>
      <c r="M61" s="179" t="s">
        <v>328</v>
      </c>
      <c r="N61" s="156">
        <v>0</v>
      </c>
      <c r="O61" s="167" t="s">
        <v>369</v>
      </c>
      <c r="P61" s="167">
        <v>0</v>
      </c>
      <c r="Q61" s="160">
        <f t="shared" si="0"/>
        <v>5775</v>
      </c>
      <c r="R61" s="161"/>
    </row>
    <row r="62" spans="1:18" s="136" customFormat="1" ht="31.5" customHeight="1" x14ac:dyDescent="0.25">
      <c r="A62" s="162">
        <v>38</v>
      </c>
      <c r="B62" s="195" t="s">
        <v>358</v>
      </c>
      <c r="C62" s="164" t="s">
        <v>336</v>
      </c>
      <c r="D62" s="165" t="s">
        <v>337</v>
      </c>
      <c r="E62" s="166" t="s">
        <v>74</v>
      </c>
      <c r="F62" s="167">
        <v>2490</v>
      </c>
      <c r="G62" s="167">
        <v>250</v>
      </c>
      <c r="H62" s="167">
        <v>0</v>
      </c>
      <c r="I62" s="167">
        <v>1500</v>
      </c>
      <c r="J62" s="167">
        <v>50</v>
      </c>
      <c r="K62" s="167">
        <v>0</v>
      </c>
      <c r="L62" s="167">
        <v>1500</v>
      </c>
      <c r="M62" s="179" t="s">
        <v>328</v>
      </c>
      <c r="N62" s="156">
        <v>0</v>
      </c>
      <c r="O62" s="167">
        <v>0</v>
      </c>
      <c r="P62" s="167">
        <v>0</v>
      </c>
      <c r="Q62" s="160">
        <f t="shared" si="0"/>
        <v>5790</v>
      </c>
      <c r="R62" s="161"/>
    </row>
    <row r="63" spans="1:18" s="136" customFormat="1" ht="17.25" customHeight="1" x14ac:dyDescent="0.25">
      <c r="A63" s="168"/>
      <c r="B63" s="169"/>
      <c r="C63" s="170"/>
      <c r="D63" s="171"/>
      <c r="E63" s="172"/>
      <c r="F63" s="173">
        <f>SUM(F60:F62)</f>
        <v>11277</v>
      </c>
      <c r="G63" s="173">
        <f t="shared" ref="G63:Q63" si="11">SUM(G60:G62)</f>
        <v>750</v>
      </c>
      <c r="H63" s="173">
        <f t="shared" si="11"/>
        <v>0</v>
      </c>
      <c r="I63" s="173">
        <f t="shared" si="11"/>
        <v>3000</v>
      </c>
      <c r="J63" s="173">
        <f t="shared" si="11"/>
        <v>85</v>
      </c>
      <c r="K63" s="173">
        <f t="shared" si="11"/>
        <v>0</v>
      </c>
      <c r="L63" s="173">
        <f t="shared" si="11"/>
        <v>5000</v>
      </c>
      <c r="M63" s="173"/>
      <c r="N63" s="173">
        <f t="shared" si="11"/>
        <v>0</v>
      </c>
      <c r="O63" s="173">
        <f t="shared" si="11"/>
        <v>0</v>
      </c>
      <c r="P63" s="173">
        <f t="shared" si="11"/>
        <v>0</v>
      </c>
      <c r="Q63" s="173">
        <f t="shared" si="11"/>
        <v>20112</v>
      </c>
      <c r="R63" s="174"/>
    </row>
    <row r="64" spans="1:18" s="136" customFormat="1" ht="31.5" customHeight="1" x14ac:dyDescent="0.25">
      <c r="A64" s="162"/>
      <c r="B64" s="175" t="s">
        <v>282</v>
      </c>
      <c r="C64" s="164"/>
      <c r="D64" s="165"/>
      <c r="E64" s="166"/>
      <c r="F64" s="167"/>
      <c r="G64" s="167"/>
      <c r="H64" s="167"/>
      <c r="I64" s="167"/>
      <c r="J64" s="167"/>
      <c r="K64" s="167"/>
      <c r="L64" s="167"/>
      <c r="M64" s="179"/>
      <c r="N64" s="180"/>
      <c r="O64" s="180"/>
      <c r="P64" s="180"/>
      <c r="Q64" s="160"/>
      <c r="R64" s="161"/>
    </row>
    <row r="65" spans="1:19" s="136" customFormat="1" ht="31.5" customHeight="1" x14ac:dyDescent="0.25">
      <c r="A65" s="162">
        <v>39</v>
      </c>
      <c r="B65" s="195" t="s">
        <v>363</v>
      </c>
      <c r="C65" s="164" t="s">
        <v>29</v>
      </c>
      <c r="D65" s="165" t="s">
        <v>364</v>
      </c>
      <c r="E65" s="166" t="s">
        <v>74</v>
      </c>
      <c r="F65" s="167">
        <v>5835</v>
      </c>
      <c r="G65" s="167">
        <v>250</v>
      </c>
      <c r="H65" s="167">
        <v>375</v>
      </c>
      <c r="I65" s="167">
        <v>0</v>
      </c>
      <c r="J65" s="167">
        <v>0</v>
      </c>
      <c r="K65" s="167">
        <v>0</v>
      </c>
      <c r="L65" s="167">
        <v>2000</v>
      </c>
      <c r="M65" s="179" t="s">
        <v>328</v>
      </c>
      <c r="N65" s="156">
        <v>0</v>
      </c>
      <c r="O65" s="167">
        <v>0</v>
      </c>
      <c r="P65" s="167">
        <v>0</v>
      </c>
      <c r="Q65" s="160">
        <f t="shared" si="0"/>
        <v>8460</v>
      </c>
      <c r="R65" s="161"/>
    </row>
    <row r="66" spans="1:19" s="135" customFormat="1" ht="21" customHeight="1" x14ac:dyDescent="0.25">
      <c r="A66" s="168"/>
      <c r="B66" s="169"/>
      <c r="C66" s="170"/>
      <c r="D66" s="171"/>
      <c r="E66" s="172"/>
      <c r="F66" s="173">
        <f t="shared" ref="F66:L66" si="12">SUM(F65:F65)</f>
        <v>5835</v>
      </c>
      <c r="G66" s="173">
        <f t="shared" si="12"/>
        <v>250</v>
      </c>
      <c r="H66" s="173">
        <f t="shared" si="12"/>
        <v>375</v>
      </c>
      <c r="I66" s="173">
        <f t="shared" si="12"/>
        <v>0</v>
      </c>
      <c r="J66" s="173">
        <f t="shared" si="12"/>
        <v>0</v>
      </c>
      <c r="K66" s="173">
        <f t="shared" si="12"/>
        <v>0</v>
      </c>
      <c r="L66" s="173">
        <f t="shared" si="12"/>
        <v>2000</v>
      </c>
      <c r="M66" s="173"/>
      <c r="N66" s="173">
        <f>SUM(N65:N65)</f>
        <v>0</v>
      </c>
      <c r="O66" s="173">
        <f>SUM(O65:O65)</f>
        <v>0</v>
      </c>
      <c r="P66" s="173">
        <f>SUM(P65:P65)</f>
        <v>0</v>
      </c>
      <c r="Q66" s="173">
        <f>SUM(Q65:Q65)</f>
        <v>8460</v>
      </c>
      <c r="R66" s="174"/>
    </row>
    <row r="67" spans="1:19" s="135" customFormat="1" ht="35.25" customHeight="1" x14ac:dyDescent="0.25">
      <c r="A67" s="162"/>
      <c r="B67" s="175" t="s">
        <v>379</v>
      </c>
      <c r="C67" s="164"/>
      <c r="D67" s="165"/>
      <c r="E67" s="166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0"/>
      <c r="R67" s="161"/>
    </row>
    <row r="68" spans="1:19" s="135" customFormat="1" ht="43.5" customHeight="1" x14ac:dyDescent="0.25">
      <c r="A68" s="162">
        <v>40</v>
      </c>
      <c r="B68" s="195" t="s">
        <v>397</v>
      </c>
      <c r="C68" s="164" t="s">
        <v>14</v>
      </c>
      <c r="D68" s="165" t="s">
        <v>398</v>
      </c>
      <c r="E68" s="166" t="s">
        <v>74</v>
      </c>
      <c r="F68" s="167">
        <v>5835</v>
      </c>
      <c r="G68" s="167">
        <v>0</v>
      </c>
      <c r="H68" s="167">
        <v>250</v>
      </c>
      <c r="I68" s="167">
        <v>0</v>
      </c>
      <c r="J68" s="167">
        <v>0</v>
      </c>
      <c r="K68" s="167">
        <v>0</v>
      </c>
      <c r="L68" s="167">
        <v>2000</v>
      </c>
      <c r="M68" s="159" t="s">
        <v>328</v>
      </c>
      <c r="N68" s="167">
        <v>0</v>
      </c>
      <c r="O68" s="167">
        <v>0</v>
      </c>
      <c r="P68" s="167">
        <v>0</v>
      </c>
      <c r="Q68" s="160">
        <f>SUM(F68:P68)</f>
        <v>8085</v>
      </c>
      <c r="R68" s="161"/>
    </row>
    <row r="69" spans="1:19" s="135" customFormat="1" ht="24.75" customHeight="1" x14ac:dyDescent="0.25">
      <c r="A69" s="168"/>
      <c r="B69" s="169"/>
      <c r="C69" s="170"/>
      <c r="D69" s="171"/>
      <c r="E69" s="172"/>
      <c r="F69" s="173">
        <f>+F68</f>
        <v>5835</v>
      </c>
      <c r="G69" s="173">
        <f t="shared" ref="G69:P69" si="13">+G68</f>
        <v>0</v>
      </c>
      <c r="H69" s="173">
        <f t="shared" si="13"/>
        <v>250</v>
      </c>
      <c r="I69" s="173">
        <f t="shared" si="13"/>
        <v>0</v>
      </c>
      <c r="J69" s="173">
        <f t="shared" si="13"/>
        <v>0</v>
      </c>
      <c r="K69" s="173">
        <f t="shared" si="13"/>
        <v>0</v>
      </c>
      <c r="L69" s="173">
        <f t="shared" si="13"/>
        <v>2000</v>
      </c>
      <c r="M69" s="173"/>
      <c r="N69" s="173">
        <f t="shared" si="13"/>
        <v>0</v>
      </c>
      <c r="O69" s="173">
        <f t="shared" si="13"/>
        <v>0</v>
      </c>
      <c r="P69" s="173">
        <f t="shared" si="13"/>
        <v>0</v>
      </c>
      <c r="Q69" s="186">
        <f>+Q68</f>
        <v>8085</v>
      </c>
      <c r="R69" s="174"/>
    </row>
    <row r="70" spans="1:19" s="135" customFormat="1" ht="24.75" customHeight="1" x14ac:dyDescent="0.25">
      <c r="A70" s="162"/>
      <c r="B70" s="187" t="s">
        <v>424</v>
      </c>
      <c r="C70" s="164"/>
      <c r="D70" s="165"/>
      <c r="E70" s="166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0"/>
      <c r="R70" s="161"/>
    </row>
    <row r="71" spans="1:19" s="135" customFormat="1" ht="45.75" customHeight="1" x14ac:dyDescent="0.25">
      <c r="A71" s="162">
        <v>41</v>
      </c>
      <c r="B71" s="195" t="s">
        <v>283</v>
      </c>
      <c r="C71" s="164" t="s">
        <v>14</v>
      </c>
      <c r="D71" s="165" t="s">
        <v>425</v>
      </c>
      <c r="E71" s="166" t="s">
        <v>74</v>
      </c>
      <c r="F71" s="167">
        <v>6297</v>
      </c>
      <c r="G71" s="167">
        <v>250</v>
      </c>
      <c r="H71" s="167">
        <v>0</v>
      </c>
      <c r="I71" s="167">
        <v>0</v>
      </c>
      <c r="J71" s="167">
        <v>0</v>
      </c>
      <c r="K71" s="167">
        <v>0</v>
      </c>
      <c r="L71" s="167">
        <v>2000</v>
      </c>
      <c r="M71" s="159" t="s">
        <v>328</v>
      </c>
      <c r="N71" s="156">
        <v>0</v>
      </c>
      <c r="O71" s="167">
        <v>0</v>
      </c>
      <c r="P71" s="167">
        <v>0</v>
      </c>
      <c r="Q71" s="160">
        <f>SUM(F71:P71)</f>
        <v>8547</v>
      </c>
      <c r="R71" s="161"/>
    </row>
    <row r="72" spans="1:19" s="135" customFormat="1" ht="24.75" customHeight="1" x14ac:dyDescent="0.25">
      <c r="A72" s="168"/>
      <c r="B72" s="169"/>
      <c r="C72" s="170"/>
      <c r="D72" s="171"/>
      <c r="E72" s="172"/>
      <c r="F72" s="173">
        <f>+F71</f>
        <v>6297</v>
      </c>
      <c r="G72" s="173">
        <f t="shared" ref="G72:Q72" si="14">+G71</f>
        <v>250</v>
      </c>
      <c r="H72" s="173">
        <f t="shared" si="14"/>
        <v>0</v>
      </c>
      <c r="I72" s="173">
        <f t="shared" si="14"/>
        <v>0</v>
      </c>
      <c r="J72" s="173">
        <f t="shared" si="14"/>
        <v>0</v>
      </c>
      <c r="K72" s="173">
        <f t="shared" si="14"/>
        <v>0</v>
      </c>
      <c r="L72" s="173">
        <f t="shared" si="14"/>
        <v>2000</v>
      </c>
      <c r="M72" s="194" t="s">
        <v>328</v>
      </c>
      <c r="N72" s="173">
        <f t="shared" si="14"/>
        <v>0</v>
      </c>
      <c r="O72" s="173">
        <f t="shared" si="14"/>
        <v>0</v>
      </c>
      <c r="P72" s="173">
        <f t="shared" si="14"/>
        <v>0</v>
      </c>
      <c r="Q72" s="173">
        <f t="shared" si="14"/>
        <v>8547</v>
      </c>
      <c r="R72" s="174"/>
    </row>
    <row r="73" spans="1:19" s="135" customFormat="1" ht="30.75" customHeight="1" x14ac:dyDescent="0.25">
      <c r="A73" s="162"/>
      <c r="B73" s="187" t="s">
        <v>284</v>
      </c>
      <c r="C73" s="164"/>
      <c r="D73" s="165"/>
      <c r="E73" s="166"/>
      <c r="F73" s="167"/>
      <c r="G73" s="167"/>
      <c r="H73" s="167"/>
      <c r="I73" s="167"/>
      <c r="J73" s="167"/>
      <c r="K73" s="167"/>
      <c r="L73" s="167"/>
      <c r="M73" s="179"/>
      <c r="N73" s="180"/>
      <c r="O73" s="180"/>
      <c r="P73" s="180"/>
      <c r="Q73" s="160"/>
      <c r="R73" s="161"/>
    </row>
    <row r="74" spans="1:19" s="135" customFormat="1" ht="39.75" customHeight="1" x14ac:dyDescent="0.25">
      <c r="A74" s="162">
        <v>42</v>
      </c>
      <c r="B74" s="154" t="s">
        <v>399</v>
      </c>
      <c r="C74" s="164" t="s">
        <v>14</v>
      </c>
      <c r="D74" s="165" t="s">
        <v>400</v>
      </c>
      <c r="E74" s="166" t="s">
        <v>74</v>
      </c>
      <c r="F74" s="167">
        <v>6297</v>
      </c>
      <c r="G74" s="167">
        <v>250</v>
      </c>
      <c r="H74" s="167">
        <v>375</v>
      </c>
      <c r="I74" s="167">
        <v>0</v>
      </c>
      <c r="J74" s="167">
        <v>0</v>
      </c>
      <c r="K74" s="167">
        <v>0</v>
      </c>
      <c r="L74" s="167">
        <v>2000</v>
      </c>
      <c r="M74" s="188" t="s">
        <v>328</v>
      </c>
      <c r="N74" s="167">
        <v>0</v>
      </c>
      <c r="O74" s="167">
        <v>0</v>
      </c>
      <c r="P74" s="167">
        <v>0</v>
      </c>
      <c r="Q74" s="160">
        <f t="shared" ref="Q74:Q135" si="15">SUM(F74:P74)</f>
        <v>8922</v>
      </c>
      <c r="R74" s="161"/>
    </row>
    <row r="75" spans="1:19" s="135" customFormat="1" ht="39.75" customHeight="1" x14ac:dyDescent="0.25">
      <c r="A75" s="162">
        <v>43</v>
      </c>
      <c r="B75" s="154" t="s">
        <v>421</v>
      </c>
      <c r="C75" s="164" t="s">
        <v>26</v>
      </c>
      <c r="D75" s="165" t="s">
        <v>422</v>
      </c>
      <c r="E75" s="166" t="s">
        <v>74</v>
      </c>
      <c r="F75" s="167">
        <v>2441</v>
      </c>
      <c r="G75" s="167">
        <v>250</v>
      </c>
      <c r="H75" s="167">
        <v>0</v>
      </c>
      <c r="I75" s="167">
        <v>1500</v>
      </c>
      <c r="J75" s="167">
        <v>50</v>
      </c>
      <c r="K75" s="167">
        <v>0</v>
      </c>
      <c r="L75" s="167">
        <v>1500</v>
      </c>
      <c r="M75" s="188" t="s">
        <v>328</v>
      </c>
      <c r="N75" s="167">
        <v>0</v>
      </c>
      <c r="O75" s="167">
        <v>0</v>
      </c>
      <c r="P75" s="167">
        <v>0</v>
      </c>
      <c r="Q75" s="160">
        <f t="shared" si="15"/>
        <v>5741</v>
      </c>
      <c r="R75" s="161"/>
    </row>
    <row r="76" spans="1:19" s="135" customFormat="1" ht="25.5" customHeight="1" x14ac:dyDescent="0.25">
      <c r="A76" s="168"/>
      <c r="B76" s="169"/>
      <c r="C76" s="170"/>
      <c r="D76" s="171"/>
      <c r="E76" s="172"/>
      <c r="F76" s="173">
        <f t="shared" ref="F76:L76" si="16">SUM(F74:F74)</f>
        <v>6297</v>
      </c>
      <c r="G76" s="173">
        <f t="shared" si="16"/>
        <v>250</v>
      </c>
      <c r="H76" s="173">
        <f t="shared" si="16"/>
        <v>375</v>
      </c>
      <c r="I76" s="173">
        <f t="shared" si="16"/>
        <v>0</v>
      </c>
      <c r="J76" s="173">
        <f t="shared" si="16"/>
        <v>0</v>
      </c>
      <c r="K76" s="173">
        <f t="shared" si="16"/>
        <v>0</v>
      </c>
      <c r="L76" s="173">
        <f t="shared" si="16"/>
        <v>2000</v>
      </c>
      <c r="M76" s="173"/>
      <c r="N76" s="173">
        <f>SUM(N74:N74)</f>
        <v>0</v>
      </c>
      <c r="O76" s="173">
        <f>SUM(O74:O74)</f>
        <v>0</v>
      </c>
      <c r="P76" s="173">
        <f>SUM(P74:P74)</f>
        <v>0</v>
      </c>
      <c r="Q76" s="173">
        <f>SUM(Q74:Q74)</f>
        <v>8922</v>
      </c>
      <c r="R76" s="174"/>
    </row>
    <row r="77" spans="1:19" s="135" customFormat="1" ht="30.75" customHeight="1" x14ac:dyDescent="0.25">
      <c r="A77" s="162"/>
      <c r="B77" s="189" t="s">
        <v>321</v>
      </c>
      <c r="C77" s="189"/>
      <c r="D77" s="165"/>
      <c r="E77" s="166"/>
      <c r="F77" s="167"/>
      <c r="G77" s="167"/>
      <c r="H77" s="167"/>
      <c r="I77" s="167"/>
      <c r="J77" s="167"/>
      <c r="K77" s="167"/>
      <c r="L77" s="167"/>
      <c r="M77" s="179"/>
      <c r="N77" s="180"/>
      <c r="O77" s="180"/>
      <c r="P77" s="180"/>
      <c r="Q77" s="160"/>
      <c r="R77" s="161"/>
    </row>
    <row r="78" spans="1:19" s="135" customFormat="1" ht="40.5" customHeight="1" x14ac:dyDescent="0.25">
      <c r="A78" s="162">
        <v>44</v>
      </c>
      <c r="B78" s="164" t="s">
        <v>305</v>
      </c>
      <c r="C78" s="164" t="s">
        <v>41</v>
      </c>
      <c r="D78" s="165" t="s">
        <v>306</v>
      </c>
      <c r="E78" s="166" t="s">
        <v>74</v>
      </c>
      <c r="F78" s="167">
        <v>7000</v>
      </c>
      <c r="G78" s="167">
        <v>250</v>
      </c>
      <c r="H78" s="167">
        <v>375</v>
      </c>
      <c r="I78" s="167">
        <v>0</v>
      </c>
      <c r="J78" s="167">
        <v>0</v>
      </c>
      <c r="K78" s="167">
        <v>0</v>
      </c>
      <c r="L78" s="167">
        <v>0</v>
      </c>
      <c r="M78" s="159" t="s">
        <v>328</v>
      </c>
      <c r="N78" s="156">
        <v>0</v>
      </c>
      <c r="O78" s="167">
        <v>0</v>
      </c>
      <c r="P78" s="167">
        <v>0</v>
      </c>
      <c r="Q78" s="160">
        <f t="shared" ref="Q78:Q81" si="17">SUM(F78:P78)</f>
        <v>7625</v>
      </c>
      <c r="R78" s="161"/>
    </row>
    <row r="79" spans="1:19" s="135" customFormat="1" ht="40.5" customHeight="1" x14ac:dyDescent="0.25">
      <c r="A79" s="162">
        <v>45</v>
      </c>
      <c r="B79" s="154" t="s">
        <v>297</v>
      </c>
      <c r="C79" s="164" t="s">
        <v>14</v>
      </c>
      <c r="D79" s="165" t="s">
        <v>270</v>
      </c>
      <c r="E79" s="166" t="s">
        <v>74</v>
      </c>
      <c r="F79" s="167">
        <v>6297</v>
      </c>
      <c r="G79" s="167">
        <v>250</v>
      </c>
      <c r="H79" s="167">
        <v>375</v>
      </c>
      <c r="I79" s="167">
        <v>0</v>
      </c>
      <c r="J79" s="167">
        <v>0</v>
      </c>
      <c r="K79" s="167">
        <v>0</v>
      </c>
      <c r="L79" s="167">
        <v>1800</v>
      </c>
      <c r="M79" s="159" t="s">
        <v>328</v>
      </c>
      <c r="N79" s="156">
        <v>0</v>
      </c>
      <c r="O79" s="167">
        <v>0</v>
      </c>
      <c r="P79" s="167">
        <v>0</v>
      </c>
      <c r="Q79" s="160">
        <f t="shared" si="17"/>
        <v>8722</v>
      </c>
      <c r="R79" s="161"/>
      <c r="S79" s="136"/>
    </row>
    <row r="80" spans="1:19" s="135" customFormat="1" ht="40.5" customHeight="1" x14ac:dyDescent="0.25">
      <c r="A80" s="162">
        <v>46</v>
      </c>
      <c r="B80" s="154" t="s">
        <v>293</v>
      </c>
      <c r="C80" s="154" t="s">
        <v>14</v>
      </c>
      <c r="D80" s="154" t="s">
        <v>294</v>
      </c>
      <c r="E80" s="182" t="s">
        <v>74</v>
      </c>
      <c r="F80" s="190">
        <v>6297</v>
      </c>
      <c r="G80" s="190">
        <v>250</v>
      </c>
      <c r="H80" s="190">
        <v>375</v>
      </c>
      <c r="I80" s="190">
        <v>0</v>
      </c>
      <c r="J80" s="190">
        <v>0</v>
      </c>
      <c r="K80" s="190">
        <v>0</v>
      </c>
      <c r="L80" s="190">
        <v>2000</v>
      </c>
      <c r="M80" s="159" t="s">
        <v>328</v>
      </c>
      <c r="N80" s="156">
        <v>0</v>
      </c>
      <c r="O80" s="190">
        <v>0</v>
      </c>
      <c r="P80" s="190">
        <v>0</v>
      </c>
      <c r="Q80" s="160">
        <f t="shared" si="17"/>
        <v>8922</v>
      </c>
      <c r="R80" s="161"/>
      <c r="S80" s="138"/>
    </row>
    <row r="81" spans="1:19" s="135" customFormat="1" ht="48" customHeight="1" x14ac:dyDescent="0.25">
      <c r="A81" s="162">
        <v>47</v>
      </c>
      <c r="B81" s="154" t="s">
        <v>415</v>
      </c>
      <c r="C81" s="164" t="s">
        <v>416</v>
      </c>
      <c r="D81" s="165" t="s">
        <v>417</v>
      </c>
      <c r="E81" s="166" t="s">
        <v>74</v>
      </c>
      <c r="F81" s="191">
        <v>6297</v>
      </c>
      <c r="G81" s="191">
        <v>250</v>
      </c>
      <c r="H81" s="191">
        <v>375</v>
      </c>
      <c r="I81" s="191">
        <v>0</v>
      </c>
      <c r="J81" s="191">
        <v>0</v>
      </c>
      <c r="K81" s="191">
        <v>0</v>
      </c>
      <c r="L81" s="191">
        <v>2000</v>
      </c>
      <c r="M81" s="159" t="s">
        <v>328</v>
      </c>
      <c r="N81" s="156">
        <v>0</v>
      </c>
      <c r="O81" s="167">
        <v>0</v>
      </c>
      <c r="P81" s="167">
        <v>0</v>
      </c>
      <c r="Q81" s="160">
        <f t="shared" si="17"/>
        <v>8922</v>
      </c>
      <c r="R81" s="161"/>
      <c r="S81" s="136"/>
    </row>
    <row r="82" spans="1:19" s="135" customFormat="1" ht="24" customHeight="1" x14ac:dyDescent="0.25">
      <c r="A82" s="168"/>
      <c r="B82" s="169"/>
      <c r="C82" s="170"/>
      <c r="D82" s="171"/>
      <c r="E82" s="172"/>
      <c r="F82" s="173">
        <f t="shared" ref="F82:L82" si="18">SUM(F78:F81)</f>
        <v>25891</v>
      </c>
      <c r="G82" s="173">
        <f t="shared" si="18"/>
        <v>1000</v>
      </c>
      <c r="H82" s="173">
        <f t="shared" si="18"/>
        <v>1500</v>
      </c>
      <c r="I82" s="173">
        <f t="shared" si="18"/>
        <v>0</v>
      </c>
      <c r="J82" s="173">
        <f t="shared" si="18"/>
        <v>0</v>
      </c>
      <c r="K82" s="173">
        <f t="shared" si="18"/>
        <v>0</v>
      </c>
      <c r="L82" s="173">
        <f t="shared" si="18"/>
        <v>5800</v>
      </c>
      <c r="M82" s="173"/>
      <c r="N82" s="173">
        <f>SUM(N78:N81)</f>
        <v>0</v>
      </c>
      <c r="O82" s="173">
        <f>SUM(O78:O81)</f>
        <v>0</v>
      </c>
      <c r="P82" s="173">
        <f>SUM(P78:P81)</f>
        <v>0</v>
      </c>
      <c r="Q82" s="173">
        <f>SUM(Q78:Q81)</f>
        <v>34191</v>
      </c>
      <c r="R82" s="174"/>
    </row>
    <row r="83" spans="1:19" s="135" customFormat="1" ht="30" customHeight="1" x14ac:dyDescent="0.25">
      <c r="A83" s="162"/>
      <c r="B83" s="189" t="s">
        <v>314</v>
      </c>
      <c r="C83" s="189"/>
      <c r="D83" s="165"/>
      <c r="E83" s="166"/>
      <c r="F83" s="167"/>
      <c r="G83" s="167"/>
      <c r="H83" s="167"/>
      <c r="I83" s="167"/>
      <c r="J83" s="167"/>
      <c r="K83" s="167"/>
      <c r="L83" s="167"/>
      <c r="M83" s="179"/>
      <c r="N83" s="180"/>
      <c r="O83" s="180"/>
      <c r="P83" s="180"/>
      <c r="Q83" s="160"/>
      <c r="R83" s="161"/>
    </row>
    <row r="84" spans="1:19" s="135" customFormat="1" ht="33.75" customHeight="1" x14ac:dyDescent="0.25">
      <c r="A84" s="162">
        <v>48</v>
      </c>
      <c r="B84" s="165" t="s">
        <v>393</v>
      </c>
      <c r="C84" s="164" t="s">
        <v>79</v>
      </c>
      <c r="D84" s="165" t="s">
        <v>394</v>
      </c>
      <c r="E84" s="166" t="s">
        <v>74</v>
      </c>
      <c r="F84" s="167">
        <v>7000</v>
      </c>
      <c r="G84" s="167">
        <v>250</v>
      </c>
      <c r="H84" s="167">
        <v>375</v>
      </c>
      <c r="I84" s="167">
        <v>0</v>
      </c>
      <c r="J84" s="167">
        <v>0</v>
      </c>
      <c r="K84" s="167">
        <v>0</v>
      </c>
      <c r="L84" s="167">
        <v>3000</v>
      </c>
      <c r="M84" s="159" t="s">
        <v>328</v>
      </c>
      <c r="N84" s="156">
        <v>0</v>
      </c>
      <c r="O84" s="167">
        <v>0</v>
      </c>
      <c r="P84" s="167">
        <v>0</v>
      </c>
      <c r="Q84" s="160">
        <f t="shared" si="15"/>
        <v>10625</v>
      </c>
      <c r="R84" s="161"/>
    </row>
    <row r="85" spans="1:19" s="135" customFormat="1" ht="41.25" customHeight="1" x14ac:dyDescent="0.25">
      <c r="A85" s="162">
        <v>49</v>
      </c>
      <c r="B85" s="165" t="s">
        <v>285</v>
      </c>
      <c r="C85" s="164" t="s">
        <v>14</v>
      </c>
      <c r="D85" s="165" t="s">
        <v>269</v>
      </c>
      <c r="E85" s="166" t="s">
        <v>74</v>
      </c>
      <c r="F85" s="167">
        <v>6297</v>
      </c>
      <c r="G85" s="167">
        <v>250</v>
      </c>
      <c r="H85" s="167">
        <v>375</v>
      </c>
      <c r="I85" s="167">
        <v>0</v>
      </c>
      <c r="J85" s="167">
        <v>0</v>
      </c>
      <c r="K85" s="167">
        <v>0</v>
      </c>
      <c r="L85" s="167">
        <v>2000</v>
      </c>
      <c r="M85" s="159" t="s">
        <v>328</v>
      </c>
      <c r="N85" s="156">
        <v>0</v>
      </c>
      <c r="O85" s="167">
        <v>0</v>
      </c>
      <c r="P85" s="167">
        <v>0</v>
      </c>
      <c r="Q85" s="160">
        <f t="shared" ref="Q85" si="19">SUM(F85:P85)</f>
        <v>8922</v>
      </c>
      <c r="R85" s="161"/>
    </row>
    <row r="86" spans="1:19" s="135" customFormat="1" ht="44.25" customHeight="1" x14ac:dyDescent="0.25">
      <c r="A86" s="162">
        <v>50</v>
      </c>
      <c r="B86" s="154" t="s">
        <v>357</v>
      </c>
      <c r="C86" s="164" t="s">
        <v>14</v>
      </c>
      <c r="D86" s="165" t="s">
        <v>270</v>
      </c>
      <c r="E86" s="166" t="s">
        <v>74</v>
      </c>
      <c r="F86" s="167">
        <v>6297</v>
      </c>
      <c r="G86" s="167">
        <v>250</v>
      </c>
      <c r="H86" s="167">
        <v>375</v>
      </c>
      <c r="I86" s="167">
        <v>0</v>
      </c>
      <c r="J86" s="167">
        <v>0</v>
      </c>
      <c r="K86" s="167">
        <v>0</v>
      </c>
      <c r="L86" s="167">
        <v>2000</v>
      </c>
      <c r="M86" s="159" t="s">
        <v>328</v>
      </c>
      <c r="N86" s="156">
        <v>0</v>
      </c>
      <c r="O86" s="167">
        <v>0</v>
      </c>
      <c r="P86" s="167">
        <v>0</v>
      </c>
      <c r="Q86" s="160">
        <f t="shared" si="15"/>
        <v>8922</v>
      </c>
      <c r="R86" s="161"/>
    </row>
    <row r="87" spans="1:19" s="135" customFormat="1" ht="22.5" customHeight="1" x14ac:dyDescent="0.25">
      <c r="A87" s="168"/>
      <c r="B87" s="169"/>
      <c r="C87" s="170"/>
      <c r="D87" s="171"/>
      <c r="E87" s="172"/>
      <c r="F87" s="173">
        <f>SUM(F84:F86)</f>
        <v>19594</v>
      </c>
      <c r="G87" s="173">
        <f t="shared" ref="G87:L87" si="20">SUM(G84:G86)</f>
        <v>750</v>
      </c>
      <c r="H87" s="173">
        <f t="shared" si="20"/>
        <v>1125</v>
      </c>
      <c r="I87" s="173">
        <f t="shared" si="20"/>
        <v>0</v>
      </c>
      <c r="J87" s="173">
        <f t="shared" si="20"/>
        <v>0</v>
      </c>
      <c r="K87" s="173">
        <f t="shared" si="20"/>
        <v>0</v>
      </c>
      <c r="L87" s="173">
        <f t="shared" si="20"/>
        <v>7000</v>
      </c>
      <c r="M87" s="173"/>
      <c r="N87" s="173">
        <f>SUM(N84:N86)</f>
        <v>0</v>
      </c>
      <c r="O87" s="173">
        <f>SUM(O84:O86)</f>
        <v>0</v>
      </c>
      <c r="P87" s="173">
        <f>SUM(P84:P86)</f>
        <v>0</v>
      </c>
      <c r="Q87" s="173">
        <f>SUM(Q84:Q86)</f>
        <v>28469</v>
      </c>
      <c r="R87" s="174"/>
    </row>
    <row r="88" spans="1:19" s="135" customFormat="1" ht="26.25" customHeight="1" x14ac:dyDescent="0.25">
      <c r="A88" s="162"/>
      <c r="B88" s="189" t="s">
        <v>318</v>
      </c>
      <c r="C88" s="189"/>
      <c r="D88" s="165"/>
      <c r="E88" s="166"/>
      <c r="F88" s="167"/>
      <c r="G88" s="167"/>
      <c r="H88" s="167"/>
      <c r="I88" s="167"/>
      <c r="J88" s="167"/>
      <c r="K88" s="167"/>
      <c r="L88" s="167"/>
      <c r="M88" s="179"/>
      <c r="N88" s="180"/>
      <c r="O88" s="180"/>
      <c r="P88" s="180"/>
      <c r="Q88" s="160"/>
      <c r="R88" s="161"/>
    </row>
    <row r="89" spans="1:19" s="135" customFormat="1" ht="33" customHeight="1" x14ac:dyDescent="0.25">
      <c r="A89" s="162">
        <v>51</v>
      </c>
      <c r="B89" s="154" t="s">
        <v>287</v>
      </c>
      <c r="C89" s="164" t="s">
        <v>41</v>
      </c>
      <c r="D89" s="165" t="s">
        <v>303</v>
      </c>
      <c r="E89" s="166" t="s">
        <v>74</v>
      </c>
      <c r="F89" s="167">
        <v>7000</v>
      </c>
      <c r="G89" s="167">
        <v>250</v>
      </c>
      <c r="H89" s="167">
        <v>375</v>
      </c>
      <c r="I89" s="167">
        <v>0</v>
      </c>
      <c r="J89" s="167">
        <v>0</v>
      </c>
      <c r="K89" s="167">
        <v>0</v>
      </c>
      <c r="L89" s="167">
        <v>3000</v>
      </c>
      <c r="M89" s="159" t="s">
        <v>328</v>
      </c>
      <c r="N89" s="156">
        <v>0</v>
      </c>
      <c r="O89" s="167">
        <v>0</v>
      </c>
      <c r="P89" s="167">
        <v>0</v>
      </c>
      <c r="Q89" s="160">
        <f>SUM(F89:P89)</f>
        <v>10625</v>
      </c>
      <c r="R89" s="161"/>
    </row>
    <row r="90" spans="1:19" s="135" customFormat="1" ht="37.5" customHeight="1" x14ac:dyDescent="0.25">
      <c r="A90" s="162">
        <v>52</v>
      </c>
      <c r="B90" s="154" t="s">
        <v>347</v>
      </c>
      <c r="C90" s="164" t="s">
        <v>14</v>
      </c>
      <c r="D90" s="165" t="s">
        <v>269</v>
      </c>
      <c r="E90" s="166" t="s">
        <v>74</v>
      </c>
      <c r="F90" s="167">
        <v>6297</v>
      </c>
      <c r="G90" s="167">
        <v>250</v>
      </c>
      <c r="H90" s="167">
        <v>375</v>
      </c>
      <c r="I90" s="167">
        <v>0</v>
      </c>
      <c r="J90" s="167">
        <v>0</v>
      </c>
      <c r="K90" s="167">
        <v>0</v>
      </c>
      <c r="L90" s="167">
        <v>2000</v>
      </c>
      <c r="M90" s="159" t="s">
        <v>328</v>
      </c>
      <c r="N90" s="156">
        <v>0</v>
      </c>
      <c r="O90" s="167">
        <v>0</v>
      </c>
      <c r="P90" s="167">
        <v>0</v>
      </c>
      <c r="Q90" s="160">
        <f>SUM(F90:P90)</f>
        <v>8922</v>
      </c>
      <c r="R90" s="161"/>
    </row>
    <row r="91" spans="1:19" s="135" customFormat="1" ht="37.5" customHeight="1" x14ac:dyDescent="0.25">
      <c r="A91" s="162">
        <v>53</v>
      </c>
      <c r="B91" s="154" t="s">
        <v>114</v>
      </c>
      <c r="C91" s="164" t="s">
        <v>14</v>
      </c>
      <c r="D91" s="165" t="s">
        <v>270</v>
      </c>
      <c r="E91" s="166" t="s">
        <v>74</v>
      </c>
      <c r="F91" s="167">
        <v>6297</v>
      </c>
      <c r="G91" s="167">
        <v>250</v>
      </c>
      <c r="H91" s="167">
        <v>375</v>
      </c>
      <c r="I91" s="167">
        <v>0</v>
      </c>
      <c r="J91" s="167">
        <v>0</v>
      </c>
      <c r="K91" s="167">
        <v>0</v>
      </c>
      <c r="L91" s="167">
        <v>1800</v>
      </c>
      <c r="M91" s="159" t="s">
        <v>328</v>
      </c>
      <c r="N91" s="156">
        <v>0</v>
      </c>
      <c r="O91" s="167">
        <v>0</v>
      </c>
      <c r="P91" s="167">
        <v>0</v>
      </c>
      <c r="Q91" s="160">
        <f>SUM(F91:P91)</f>
        <v>8722</v>
      </c>
      <c r="R91" s="161"/>
    </row>
    <row r="92" spans="1:19" s="135" customFormat="1" ht="37.5" customHeight="1" x14ac:dyDescent="0.25">
      <c r="A92" s="162">
        <v>54</v>
      </c>
      <c r="B92" s="154" t="s">
        <v>288</v>
      </c>
      <c r="C92" s="164" t="s">
        <v>14</v>
      </c>
      <c r="D92" s="165" t="s">
        <v>268</v>
      </c>
      <c r="E92" s="166" t="s">
        <v>74</v>
      </c>
      <c r="F92" s="167">
        <v>6297</v>
      </c>
      <c r="G92" s="167">
        <v>250</v>
      </c>
      <c r="H92" s="167">
        <v>375</v>
      </c>
      <c r="I92" s="167">
        <v>0</v>
      </c>
      <c r="J92" s="167">
        <v>0</v>
      </c>
      <c r="K92" s="167">
        <v>0</v>
      </c>
      <c r="L92" s="167">
        <v>2000</v>
      </c>
      <c r="M92" s="159" t="s">
        <v>328</v>
      </c>
      <c r="N92" s="156">
        <v>0</v>
      </c>
      <c r="O92" s="167">
        <v>0</v>
      </c>
      <c r="P92" s="167">
        <v>0</v>
      </c>
      <c r="Q92" s="160">
        <f>SUM(F92:P92)</f>
        <v>8922</v>
      </c>
      <c r="R92" s="161"/>
    </row>
    <row r="93" spans="1:19" s="135" customFormat="1" ht="22.5" customHeight="1" x14ac:dyDescent="0.25">
      <c r="A93" s="168"/>
      <c r="B93" s="169"/>
      <c r="C93" s="170"/>
      <c r="D93" s="171"/>
      <c r="E93" s="172"/>
      <c r="F93" s="173">
        <f>SUM(F89:F92)</f>
        <v>25891</v>
      </c>
      <c r="G93" s="173">
        <f t="shared" ref="G93:Q93" si="21">SUM(G89:G92)</f>
        <v>1000</v>
      </c>
      <c r="H93" s="173">
        <f t="shared" si="21"/>
        <v>1500</v>
      </c>
      <c r="I93" s="173">
        <f t="shared" si="21"/>
        <v>0</v>
      </c>
      <c r="J93" s="173">
        <f t="shared" si="21"/>
        <v>0</v>
      </c>
      <c r="K93" s="173">
        <f t="shared" si="21"/>
        <v>0</v>
      </c>
      <c r="L93" s="173">
        <f t="shared" si="21"/>
        <v>8800</v>
      </c>
      <c r="M93" s="173"/>
      <c r="N93" s="173">
        <f t="shared" si="21"/>
        <v>0</v>
      </c>
      <c r="O93" s="173">
        <f t="shared" si="21"/>
        <v>0</v>
      </c>
      <c r="P93" s="173">
        <f t="shared" si="21"/>
        <v>0</v>
      </c>
      <c r="Q93" s="173">
        <f t="shared" si="21"/>
        <v>37191</v>
      </c>
      <c r="R93" s="174"/>
    </row>
    <row r="94" spans="1:19" s="135" customFormat="1" ht="33.75" customHeight="1" x14ac:dyDescent="0.25">
      <c r="A94" s="162"/>
      <c r="B94" s="189" t="s">
        <v>316</v>
      </c>
      <c r="C94" s="189"/>
      <c r="D94" s="165"/>
      <c r="E94" s="166"/>
      <c r="F94" s="167"/>
      <c r="G94" s="167"/>
      <c r="H94" s="167"/>
      <c r="I94" s="167"/>
      <c r="J94" s="167"/>
      <c r="K94" s="167"/>
      <c r="L94" s="167"/>
      <c r="M94" s="179"/>
      <c r="N94" s="180"/>
      <c r="O94" s="180"/>
      <c r="P94" s="180"/>
      <c r="Q94" s="160"/>
      <c r="R94" s="161"/>
    </row>
    <row r="95" spans="1:19" s="135" customFormat="1" ht="28.5" customHeight="1" x14ac:dyDescent="0.25">
      <c r="A95" s="162">
        <v>55</v>
      </c>
      <c r="B95" s="154" t="s">
        <v>286</v>
      </c>
      <c r="C95" s="164" t="s">
        <v>41</v>
      </c>
      <c r="D95" s="165" t="s">
        <v>304</v>
      </c>
      <c r="E95" s="166" t="s">
        <v>74</v>
      </c>
      <c r="F95" s="167">
        <v>7000</v>
      </c>
      <c r="G95" s="167">
        <v>250</v>
      </c>
      <c r="H95" s="167">
        <v>375</v>
      </c>
      <c r="I95" s="167">
        <v>0</v>
      </c>
      <c r="J95" s="167">
        <v>0</v>
      </c>
      <c r="K95" s="167">
        <v>0</v>
      </c>
      <c r="L95" s="167">
        <v>3000</v>
      </c>
      <c r="M95" s="159" t="s">
        <v>328</v>
      </c>
      <c r="N95" s="156">
        <v>0</v>
      </c>
      <c r="O95" s="167" t="s">
        <v>369</v>
      </c>
      <c r="P95" s="167">
        <v>0</v>
      </c>
      <c r="Q95" s="160">
        <f>SUM(F95:P95)</f>
        <v>10625</v>
      </c>
      <c r="R95" s="161"/>
    </row>
    <row r="96" spans="1:19" s="135" customFormat="1" ht="36" customHeight="1" x14ac:dyDescent="0.25">
      <c r="A96" s="162">
        <v>56</v>
      </c>
      <c r="B96" s="165" t="s">
        <v>60</v>
      </c>
      <c r="C96" s="164" t="s">
        <v>14</v>
      </c>
      <c r="D96" s="165" t="s">
        <v>269</v>
      </c>
      <c r="E96" s="166" t="s">
        <v>74</v>
      </c>
      <c r="F96" s="167">
        <v>6297</v>
      </c>
      <c r="G96" s="167">
        <v>250</v>
      </c>
      <c r="H96" s="167">
        <v>375</v>
      </c>
      <c r="I96" s="167">
        <v>0</v>
      </c>
      <c r="J96" s="167">
        <v>0</v>
      </c>
      <c r="K96" s="167">
        <v>0</v>
      </c>
      <c r="L96" s="167">
        <v>1800</v>
      </c>
      <c r="M96" s="159" t="s">
        <v>328</v>
      </c>
      <c r="N96" s="156">
        <v>0</v>
      </c>
      <c r="O96" s="167">
        <v>0</v>
      </c>
      <c r="P96" s="167">
        <v>0</v>
      </c>
      <c r="Q96" s="160">
        <f>SUM(F96:P96)</f>
        <v>8722</v>
      </c>
      <c r="R96" s="161"/>
    </row>
    <row r="97" spans="1:18" s="135" customFormat="1" ht="36" customHeight="1" x14ac:dyDescent="0.25">
      <c r="A97" s="162">
        <v>57</v>
      </c>
      <c r="B97" s="154" t="s">
        <v>61</v>
      </c>
      <c r="C97" s="164" t="s">
        <v>14</v>
      </c>
      <c r="D97" s="165" t="s">
        <v>270</v>
      </c>
      <c r="E97" s="166" t="s">
        <v>74</v>
      </c>
      <c r="F97" s="167">
        <v>6297</v>
      </c>
      <c r="G97" s="167">
        <v>250</v>
      </c>
      <c r="H97" s="167">
        <v>375</v>
      </c>
      <c r="I97" s="167">
        <v>0</v>
      </c>
      <c r="J97" s="167">
        <v>0</v>
      </c>
      <c r="K97" s="167">
        <v>0</v>
      </c>
      <c r="L97" s="167">
        <v>1800</v>
      </c>
      <c r="M97" s="159" t="s">
        <v>328</v>
      </c>
      <c r="N97" s="156">
        <v>0</v>
      </c>
      <c r="O97" s="167">
        <v>0</v>
      </c>
      <c r="P97" s="167">
        <v>0</v>
      </c>
      <c r="Q97" s="160">
        <f>SUM(F97:P97)</f>
        <v>8722</v>
      </c>
      <c r="R97" s="161"/>
    </row>
    <row r="98" spans="1:18" s="135" customFormat="1" ht="22.5" customHeight="1" x14ac:dyDescent="0.25">
      <c r="A98" s="168"/>
      <c r="B98" s="169"/>
      <c r="C98" s="170"/>
      <c r="D98" s="171"/>
      <c r="E98" s="172"/>
      <c r="F98" s="173">
        <f>SUM(F95:F97)</f>
        <v>19594</v>
      </c>
      <c r="G98" s="173">
        <f t="shared" ref="G98:Q98" si="22">SUM(G95:G97)</f>
        <v>750</v>
      </c>
      <c r="H98" s="173">
        <f t="shared" si="22"/>
        <v>1125</v>
      </c>
      <c r="I98" s="173">
        <f t="shared" si="22"/>
        <v>0</v>
      </c>
      <c r="J98" s="173">
        <f t="shared" si="22"/>
        <v>0</v>
      </c>
      <c r="K98" s="173">
        <f t="shared" si="22"/>
        <v>0</v>
      </c>
      <c r="L98" s="173">
        <f t="shared" si="22"/>
        <v>6600</v>
      </c>
      <c r="M98" s="173"/>
      <c r="N98" s="173">
        <f t="shared" si="22"/>
        <v>0</v>
      </c>
      <c r="O98" s="173">
        <f t="shared" si="22"/>
        <v>0</v>
      </c>
      <c r="P98" s="173">
        <f t="shared" si="22"/>
        <v>0</v>
      </c>
      <c r="Q98" s="173">
        <f t="shared" si="22"/>
        <v>28069</v>
      </c>
      <c r="R98" s="174"/>
    </row>
    <row r="99" spans="1:18" s="135" customFormat="1" ht="22.5" customHeight="1" x14ac:dyDescent="0.25">
      <c r="A99" s="162"/>
      <c r="B99" s="189" t="s">
        <v>322</v>
      </c>
      <c r="C99" s="189"/>
      <c r="D99" s="165"/>
      <c r="E99" s="166"/>
      <c r="F99" s="167"/>
      <c r="G99" s="167"/>
      <c r="H99" s="167"/>
      <c r="I99" s="167"/>
      <c r="J99" s="167"/>
      <c r="K99" s="167"/>
      <c r="L99" s="167"/>
      <c r="M99" s="179"/>
      <c r="N99" s="180"/>
      <c r="O99" s="180"/>
      <c r="P99" s="180"/>
      <c r="Q99" s="160"/>
      <c r="R99" s="161"/>
    </row>
    <row r="100" spans="1:18" s="135" customFormat="1" ht="22.5" customHeight="1" x14ac:dyDescent="0.25">
      <c r="A100" s="162">
        <v>58</v>
      </c>
      <c r="B100" s="164" t="s">
        <v>311</v>
      </c>
      <c r="C100" s="164" t="s">
        <v>41</v>
      </c>
      <c r="D100" s="165" t="s">
        <v>312</v>
      </c>
      <c r="E100" s="166" t="s">
        <v>74</v>
      </c>
      <c r="F100" s="167">
        <v>7000</v>
      </c>
      <c r="G100" s="167">
        <v>250</v>
      </c>
      <c r="H100" s="167">
        <v>0</v>
      </c>
      <c r="I100" s="167">
        <v>0</v>
      </c>
      <c r="J100" s="167">
        <v>0</v>
      </c>
      <c r="K100" s="167">
        <v>0</v>
      </c>
      <c r="L100" s="167">
        <v>0</v>
      </c>
      <c r="M100" s="159" t="s">
        <v>328</v>
      </c>
      <c r="N100" s="156">
        <v>0</v>
      </c>
      <c r="O100" s="167">
        <v>0</v>
      </c>
      <c r="P100" s="167">
        <v>0</v>
      </c>
      <c r="Q100" s="160">
        <f>SUM(F100:P100)</f>
        <v>7250</v>
      </c>
      <c r="R100" s="161"/>
    </row>
    <row r="101" spans="1:18" s="135" customFormat="1" ht="33" customHeight="1" x14ac:dyDescent="0.25">
      <c r="A101" s="162">
        <v>29</v>
      </c>
      <c r="B101" s="154" t="s">
        <v>339</v>
      </c>
      <c r="C101" s="164" t="s">
        <v>14</v>
      </c>
      <c r="D101" s="165" t="s">
        <v>270</v>
      </c>
      <c r="E101" s="166" t="s">
        <v>74</v>
      </c>
      <c r="F101" s="167">
        <v>6297</v>
      </c>
      <c r="G101" s="167">
        <v>250</v>
      </c>
      <c r="H101" s="167">
        <v>375</v>
      </c>
      <c r="I101" s="167">
        <v>0</v>
      </c>
      <c r="J101" s="167">
        <v>0</v>
      </c>
      <c r="K101" s="167">
        <v>0</v>
      </c>
      <c r="L101" s="167">
        <v>1800</v>
      </c>
      <c r="M101" s="159" t="s">
        <v>328</v>
      </c>
      <c r="N101" s="156">
        <v>0</v>
      </c>
      <c r="O101" s="167" t="s">
        <v>369</v>
      </c>
      <c r="P101" s="167">
        <v>0</v>
      </c>
      <c r="Q101" s="160">
        <f>SUM(F101:P101)</f>
        <v>8722</v>
      </c>
      <c r="R101" s="161"/>
    </row>
    <row r="102" spans="1:18" s="135" customFormat="1" ht="33" customHeight="1" x14ac:dyDescent="0.25">
      <c r="A102" s="162">
        <v>60</v>
      </c>
      <c r="B102" s="154" t="s">
        <v>292</v>
      </c>
      <c r="C102" s="164" t="s">
        <v>14</v>
      </c>
      <c r="D102" s="165" t="s">
        <v>269</v>
      </c>
      <c r="E102" s="166" t="s">
        <v>74</v>
      </c>
      <c r="F102" s="167">
        <v>6297</v>
      </c>
      <c r="G102" s="167">
        <v>250</v>
      </c>
      <c r="H102" s="167">
        <v>375</v>
      </c>
      <c r="I102" s="167">
        <v>0</v>
      </c>
      <c r="J102" s="167">
        <v>0</v>
      </c>
      <c r="K102" s="167">
        <v>0</v>
      </c>
      <c r="L102" s="167">
        <v>2000</v>
      </c>
      <c r="M102" s="159" t="s">
        <v>328</v>
      </c>
      <c r="N102" s="156">
        <v>0</v>
      </c>
      <c r="O102" s="167">
        <v>0</v>
      </c>
      <c r="P102" s="167">
        <v>0</v>
      </c>
      <c r="Q102" s="160">
        <f>SUM(F102:P102)</f>
        <v>8922</v>
      </c>
      <c r="R102" s="161"/>
    </row>
    <row r="103" spans="1:18" s="135" customFormat="1" ht="22.5" customHeight="1" x14ac:dyDescent="0.25">
      <c r="A103" s="168"/>
      <c r="B103" s="169"/>
      <c r="C103" s="170"/>
      <c r="D103" s="171"/>
      <c r="E103" s="172"/>
      <c r="F103" s="173">
        <f>SUM(F100:F102)</f>
        <v>19594</v>
      </c>
      <c r="G103" s="173">
        <f t="shared" ref="G103:P103" si="23">SUM(G100:G102)</f>
        <v>750</v>
      </c>
      <c r="H103" s="173">
        <f t="shared" si="23"/>
        <v>750</v>
      </c>
      <c r="I103" s="173">
        <f t="shared" si="23"/>
        <v>0</v>
      </c>
      <c r="J103" s="173">
        <f t="shared" si="23"/>
        <v>0</v>
      </c>
      <c r="K103" s="173">
        <f t="shared" si="23"/>
        <v>0</v>
      </c>
      <c r="L103" s="173">
        <f t="shared" si="23"/>
        <v>3800</v>
      </c>
      <c r="M103" s="173"/>
      <c r="N103" s="173">
        <f t="shared" si="23"/>
        <v>0</v>
      </c>
      <c r="O103" s="173">
        <f t="shared" si="23"/>
        <v>0</v>
      </c>
      <c r="P103" s="173">
        <f t="shared" si="23"/>
        <v>0</v>
      </c>
      <c r="Q103" s="173">
        <f>SUM(Q100:Q102)</f>
        <v>24894</v>
      </c>
      <c r="R103" s="174"/>
    </row>
    <row r="104" spans="1:18" s="135" customFormat="1" ht="22.5" customHeight="1" x14ac:dyDescent="0.25">
      <c r="A104" s="162"/>
      <c r="B104" s="189" t="s">
        <v>323</v>
      </c>
      <c r="C104" s="189"/>
      <c r="D104" s="165"/>
      <c r="E104" s="166"/>
      <c r="F104" s="167"/>
      <c r="G104" s="167"/>
      <c r="H104" s="167"/>
      <c r="I104" s="167"/>
      <c r="J104" s="167"/>
      <c r="K104" s="167"/>
      <c r="L104" s="167"/>
      <c r="M104" s="179"/>
      <c r="N104" s="180"/>
      <c r="O104" s="180"/>
      <c r="P104" s="180"/>
      <c r="Q104" s="160"/>
      <c r="R104" s="161"/>
    </row>
    <row r="105" spans="1:18" s="135" customFormat="1" ht="30.75" customHeight="1" x14ac:dyDescent="0.25">
      <c r="A105" s="192">
        <v>61</v>
      </c>
      <c r="B105" s="165" t="s">
        <v>408</v>
      </c>
      <c r="C105" s="165" t="s">
        <v>41</v>
      </c>
      <c r="D105" s="165" t="s">
        <v>409</v>
      </c>
      <c r="E105" s="155" t="s">
        <v>74</v>
      </c>
      <c r="F105" s="193">
        <v>7000</v>
      </c>
      <c r="G105" s="193">
        <v>250</v>
      </c>
      <c r="H105" s="193">
        <v>0</v>
      </c>
      <c r="I105" s="193">
        <v>0</v>
      </c>
      <c r="J105" s="193">
        <v>0</v>
      </c>
      <c r="K105" s="193">
        <v>0</v>
      </c>
      <c r="L105" s="193">
        <v>0</v>
      </c>
      <c r="M105" s="159" t="s">
        <v>328</v>
      </c>
      <c r="N105" s="193">
        <v>0</v>
      </c>
      <c r="O105" s="193">
        <v>0</v>
      </c>
      <c r="P105" s="193">
        <v>0</v>
      </c>
      <c r="Q105" s="160">
        <f>SUM(F105:P105)</f>
        <v>7250</v>
      </c>
      <c r="R105" s="161"/>
    </row>
    <row r="106" spans="1:18" s="135" customFormat="1" ht="30.75" customHeight="1" x14ac:dyDescent="0.25">
      <c r="A106" s="162">
        <v>62</v>
      </c>
      <c r="B106" s="154" t="s">
        <v>348</v>
      </c>
      <c r="C106" s="164" t="s">
        <v>14</v>
      </c>
      <c r="D106" s="165" t="s">
        <v>270</v>
      </c>
      <c r="E106" s="166" t="s">
        <v>74</v>
      </c>
      <c r="F106" s="167">
        <v>6297</v>
      </c>
      <c r="G106" s="167">
        <v>250</v>
      </c>
      <c r="H106" s="167">
        <v>375</v>
      </c>
      <c r="I106" s="167">
        <v>0</v>
      </c>
      <c r="J106" s="167">
        <v>0</v>
      </c>
      <c r="K106" s="167">
        <v>0</v>
      </c>
      <c r="L106" s="167">
        <v>2000</v>
      </c>
      <c r="M106" s="159" t="s">
        <v>328</v>
      </c>
      <c r="N106" s="156">
        <v>0</v>
      </c>
      <c r="O106" s="167">
        <v>0</v>
      </c>
      <c r="P106" s="167">
        <v>0</v>
      </c>
      <c r="Q106" s="160">
        <f>SUM(F106:P106)</f>
        <v>8922</v>
      </c>
      <c r="R106" s="161"/>
    </row>
    <row r="107" spans="1:18" s="135" customFormat="1" ht="30.75" customHeight="1" x14ac:dyDescent="0.25">
      <c r="A107" s="162">
        <v>63</v>
      </c>
      <c r="B107" s="154" t="s">
        <v>395</v>
      </c>
      <c r="C107" s="164" t="s">
        <v>14</v>
      </c>
      <c r="D107" s="165" t="s">
        <v>396</v>
      </c>
      <c r="E107" s="166" t="s">
        <v>74</v>
      </c>
      <c r="F107" s="167">
        <v>6297</v>
      </c>
      <c r="G107" s="167">
        <v>250</v>
      </c>
      <c r="H107" s="167">
        <v>375</v>
      </c>
      <c r="I107" s="167">
        <v>0</v>
      </c>
      <c r="J107" s="167">
        <v>0</v>
      </c>
      <c r="K107" s="167">
        <v>0</v>
      </c>
      <c r="L107" s="167">
        <v>2000</v>
      </c>
      <c r="M107" s="159" t="s">
        <v>328</v>
      </c>
      <c r="N107" s="156">
        <v>0</v>
      </c>
      <c r="O107" s="167">
        <v>0</v>
      </c>
      <c r="P107" s="167">
        <v>0</v>
      </c>
      <c r="Q107" s="160">
        <f>SUM(F107:P107)</f>
        <v>8922</v>
      </c>
      <c r="R107" s="161"/>
    </row>
    <row r="108" spans="1:18" s="135" customFormat="1" ht="22.5" customHeight="1" x14ac:dyDescent="0.25">
      <c r="A108" s="168"/>
      <c r="B108" s="169"/>
      <c r="C108" s="170"/>
      <c r="D108" s="171"/>
      <c r="E108" s="172"/>
      <c r="F108" s="173">
        <f>SUM(F105:F107)</f>
        <v>19594</v>
      </c>
      <c r="G108" s="173">
        <f t="shared" ref="G108:P108" si="24">SUM(G105:G107)</f>
        <v>750</v>
      </c>
      <c r="H108" s="173">
        <f t="shared" si="24"/>
        <v>750</v>
      </c>
      <c r="I108" s="173">
        <f t="shared" si="24"/>
        <v>0</v>
      </c>
      <c r="J108" s="173">
        <f t="shared" si="24"/>
        <v>0</v>
      </c>
      <c r="K108" s="173">
        <f t="shared" si="24"/>
        <v>0</v>
      </c>
      <c r="L108" s="173">
        <f t="shared" si="24"/>
        <v>4000</v>
      </c>
      <c r="M108" s="194"/>
      <c r="N108" s="173">
        <f t="shared" si="24"/>
        <v>0</v>
      </c>
      <c r="O108" s="173">
        <f t="shared" si="24"/>
        <v>0</v>
      </c>
      <c r="P108" s="173">
        <f t="shared" si="24"/>
        <v>0</v>
      </c>
      <c r="Q108" s="173">
        <f>SUM(Q105:Q107)</f>
        <v>25094</v>
      </c>
      <c r="R108" s="174"/>
    </row>
    <row r="109" spans="1:18" s="135" customFormat="1" ht="22.5" customHeight="1" x14ac:dyDescent="0.25">
      <c r="A109" s="162"/>
      <c r="B109" s="189" t="s">
        <v>315</v>
      </c>
      <c r="C109" s="189"/>
      <c r="D109" s="165"/>
      <c r="E109" s="166"/>
      <c r="F109" s="167"/>
      <c r="G109" s="167"/>
      <c r="H109" s="167"/>
      <c r="I109" s="167"/>
      <c r="J109" s="167"/>
      <c r="K109" s="167"/>
      <c r="L109" s="167"/>
      <c r="M109" s="179"/>
      <c r="N109" s="180"/>
      <c r="O109" s="180"/>
      <c r="P109" s="180"/>
      <c r="Q109" s="160"/>
      <c r="R109" s="161"/>
    </row>
    <row r="110" spans="1:18" s="135" customFormat="1" ht="30.75" customHeight="1" x14ac:dyDescent="0.25">
      <c r="A110" s="162">
        <v>64</v>
      </c>
      <c r="B110" s="164" t="s">
        <v>349</v>
      </c>
      <c r="C110" s="164" t="s">
        <v>41</v>
      </c>
      <c r="D110" s="165" t="s">
        <v>299</v>
      </c>
      <c r="E110" s="166" t="s">
        <v>74</v>
      </c>
      <c r="F110" s="167">
        <v>7000</v>
      </c>
      <c r="G110" s="167">
        <v>250</v>
      </c>
      <c r="H110" s="167">
        <v>0</v>
      </c>
      <c r="I110" s="167">
        <v>0</v>
      </c>
      <c r="J110" s="167">
        <v>0</v>
      </c>
      <c r="K110" s="167">
        <v>0</v>
      </c>
      <c r="L110" s="167">
        <v>3000</v>
      </c>
      <c r="M110" s="159" t="s">
        <v>328</v>
      </c>
      <c r="N110" s="156">
        <v>0</v>
      </c>
      <c r="O110" s="167">
        <v>0</v>
      </c>
      <c r="P110" s="167">
        <v>0</v>
      </c>
      <c r="Q110" s="160">
        <f>SUM(F110:P110)</f>
        <v>10250</v>
      </c>
      <c r="R110" s="161"/>
    </row>
    <row r="111" spans="1:18" s="135" customFormat="1" ht="30.75" customHeight="1" x14ac:dyDescent="0.25">
      <c r="A111" s="162">
        <v>65</v>
      </c>
      <c r="B111" s="164" t="s">
        <v>376</v>
      </c>
      <c r="C111" s="164" t="s">
        <v>14</v>
      </c>
      <c r="D111" s="165" t="s">
        <v>269</v>
      </c>
      <c r="E111" s="166" t="s">
        <v>74</v>
      </c>
      <c r="F111" s="167">
        <v>6297</v>
      </c>
      <c r="G111" s="167">
        <v>250</v>
      </c>
      <c r="H111" s="167">
        <v>375</v>
      </c>
      <c r="I111" s="167">
        <v>0</v>
      </c>
      <c r="J111" s="167">
        <v>0</v>
      </c>
      <c r="K111" s="167">
        <v>0</v>
      </c>
      <c r="L111" s="167">
        <v>2000</v>
      </c>
      <c r="M111" s="159" t="s">
        <v>328</v>
      </c>
      <c r="N111" s="156">
        <v>0</v>
      </c>
      <c r="O111" s="167">
        <v>0</v>
      </c>
      <c r="P111" s="167">
        <v>0</v>
      </c>
      <c r="Q111" s="160">
        <f>SUM(F111:P111)</f>
        <v>8922</v>
      </c>
      <c r="R111" s="161"/>
    </row>
    <row r="112" spans="1:18" s="135" customFormat="1" ht="30.75" customHeight="1" x14ac:dyDescent="0.25">
      <c r="A112" s="162">
        <v>66</v>
      </c>
      <c r="B112" s="154" t="s">
        <v>370</v>
      </c>
      <c r="C112" s="164" t="s">
        <v>372</v>
      </c>
      <c r="D112" s="165" t="s">
        <v>270</v>
      </c>
      <c r="E112" s="166" t="s">
        <v>74</v>
      </c>
      <c r="F112" s="167">
        <v>6297</v>
      </c>
      <c r="G112" s="167">
        <v>250</v>
      </c>
      <c r="H112" s="167">
        <v>375</v>
      </c>
      <c r="I112" s="167" t="s">
        <v>369</v>
      </c>
      <c r="J112" s="167" t="s">
        <v>369</v>
      </c>
      <c r="K112" s="167" t="s">
        <v>369</v>
      </c>
      <c r="L112" s="167">
        <v>2000</v>
      </c>
      <c r="M112" s="159" t="s">
        <v>328</v>
      </c>
      <c r="N112" s="156">
        <v>0</v>
      </c>
      <c r="O112" s="167" t="s">
        <v>369</v>
      </c>
      <c r="P112" s="167">
        <v>0</v>
      </c>
      <c r="Q112" s="160">
        <f>SUM(F112:P112)</f>
        <v>8922</v>
      </c>
      <c r="R112" s="161"/>
    </row>
    <row r="113" spans="1:18" s="135" customFormat="1" ht="30.75" customHeight="1" x14ac:dyDescent="0.25">
      <c r="A113" s="162">
        <v>67</v>
      </c>
      <c r="B113" s="154" t="s">
        <v>407</v>
      </c>
      <c r="C113" s="164" t="s">
        <v>372</v>
      </c>
      <c r="D113" s="165" t="s">
        <v>270</v>
      </c>
      <c r="E113" s="166" t="s">
        <v>74</v>
      </c>
      <c r="F113" s="167">
        <v>6297</v>
      </c>
      <c r="G113" s="167">
        <v>250</v>
      </c>
      <c r="H113" s="167">
        <v>375</v>
      </c>
      <c r="I113" s="167" t="s">
        <v>369</v>
      </c>
      <c r="J113" s="167" t="s">
        <v>369</v>
      </c>
      <c r="K113" s="167" t="s">
        <v>369</v>
      </c>
      <c r="L113" s="167">
        <v>2000</v>
      </c>
      <c r="M113" s="159" t="s">
        <v>328</v>
      </c>
      <c r="N113" s="156">
        <v>0</v>
      </c>
      <c r="O113" s="167" t="s">
        <v>369</v>
      </c>
      <c r="P113" s="167">
        <v>0</v>
      </c>
      <c r="Q113" s="160">
        <f>SUM(F113:P113)</f>
        <v>8922</v>
      </c>
      <c r="R113" s="161"/>
    </row>
    <row r="114" spans="1:18" s="135" customFormat="1" ht="27" customHeight="1" x14ac:dyDescent="0.25">
      <c r="A114" s="168"/>
      <c r="B114" s="169"/>
      <c r="C114" s="170"/>
      <c r="D114" s="171"/>
      <c r="E114" s="172"/>
      <c r="F114" s="173">
        <f>SUM(F110:F113)</f>
        <v>25891</v>
      </c>
      <c r="G114" s="173">
        <f t="shared" ref="G114:P114" si="25">SUM(G110:G113)</f>
        <v>1000</v>
      </c>
      <c r="H114" s="173">
        <f t="shared" si="25"/>
        <v>1125</v>
      </c>
      <c r="I114" s="173">
        <f t="shared" si="25"/>
        <v>0</v>
      </c>
      <c r="J114" s="173">
        <f t="shared" si="25"/>
        <v>0</v>
      </c>
      <c r="K114" s="173">
        <f t="shared" si="25"/>
        <v>0</v>
      </c>
      <c r="L114" s="173">
        <f t="shared" si="25"/>
        <v>9000</v>
      </c>
      <c r="M114" s="173"/>
      <c r="N114" s="173">
        <f t="shared" si="25"/>
        <v>0</v>
      </c>
      <c r="O114" s="173">
        <f t="shared" si="25"/>
        <v>0</v>
      </c>
      <c r="P114" s="173">
        <f t="shared" si="25"/>
        <v>0</v>
      </c>
      <c r="Q114" s="173">
        <f>SUM(Q110:Q113)</f>
        <v>37016</v>
      </c>
      <c r="R114" s="174"/>
    </row>
    <row r="115" spans="1:18" s="135" customFormat="1" ht="27" customHeight="1" x14ac:dyDescent="0.25">
      <c r="A115" s="162"/>
      <c r="B115" s="189" t="s">
        <v>320</v>
      </c>
      <c r="C115" s="189"/>
      <c r="D115" s="165"/>
      <c r="E115" s="166"/>
      <c r="F115" s="167"/>
      <c r="G115" s="167"/>
      <c r="H115" s="167"/>
      <c r="I115" s="167"/>
      <c r="J115" s="167"/>
      <c r="K115" s="167"/>
      <c r="L115" s="167"/>
      <c r="M115" s="179"/>
      <c r="N115" s="180"/>
      <c r="O115" s="180"/>
      <c r="P115" s="180"/>
      <c r="Q115" s="160"/>
      <c r="R115" s="161"/>
    </row>
    <row r="116" spans="1:18" s="135" customFormat="1" ht="30.75" customHeight="1" x14ac:dyDescent="0.25">
      <c r="A116" s="162">
        <v>68</v>
      </c>
      <c r="B116" s="164" t="s">
        <v>380</v>
      </c>
      <c r="C116" s="164" t="s">
        <v>41</v>
      </c>
      <c r="D116" s="165" t="s">
        <v>381</v>
      </c>
      <c r="E116" s="166" t="s">
        <v>74</v>
      </c>
      <c r="F116" s="167">
        <v>7000</v>
      </c>
      <c r="G116" s="167">
        <v>250</v>
      </c>
      <c r="H116" s="167">
        <v>375</v>
      </c>
      <c r="I116" s="167">
        <v>0</v>
      </c>
      <c r="J116" s="167">
        <v>0</v>
      </c>
      <c r="K116" s="167">
        <v>0</v>
      </c>
      <c r="L116" s="167">
        <v>3000</v>
      </c>
      <c r="M116" s="159" t="s">
        <v>328</v>
      </c>
      <c r="N116" s="156">
        <v>0</v>
      </c>
      <c r="O116" s="180">
        <v>0</v>
      </c>
      <c r="P116" s="180">
        <v>0</v>
      </c>
      <c r="Q116" s="160">
        <f>SUM(F116:P116)</f>
        <v>10625</v>
      </c>
      <c r="R116" s="161"/>
    </row>
    <row r="117" spans="1:18" s="135" customFormat="1" ht="30.75" customHeight="1" x14ac:dyDescent="0.25">
      <c r="A117" s="162">
        <v>69</v>
      </c>
      <c r="B117" s="154" t="s">
        <v>340</v>
      </c>
      <c r="C117" s="164" t="s">
        <v>14</v>
      </c>
      <c r="D117" s="165" t="s">
        <v>269</v>
      </c>
      <c r="E117" s="166" t="s">
        <v>74</v>
      </c>
      <c r="F117" s="167">
        <v>6297</v>
      </c>
      <c r="G117" s="167">
        <v>250</v>
      </c>
      <c r="H117" s="167">
        <v>375</v>
      </c>
      <c r="I117" s="167">
        <v>0</v>
      </c>
      <c r="J117" s="167">
        <v>0</v>
      </c>
      <c r="K117" s="167">
        <v>0</v>
      </c>
      <c r="L117" s="167">
        <v>2000</v>
      </c>
      <c r="M117" s="159" t="s">
        <v>328</v>
      </c>
      <c r="N117" s="156">
        <v>0</v>
      </c>
      <c r="O117" s="167">
        <v>0</v>
      </c>
      <c r="P117" s="167">
        <v>0</v>
      </c>
      <c r="Q117" s="160">
        <f>SUM(F117:P117)</f>
        <v>8922</v>
      </c>
      <c r="R117" s="161"/>
    </row>
    <row r="118" spans="1:18" s="135" customFormat="1" ht="30.75" customHeight="1" x14ac:dyDescent="0.25">
      <c r="A118" s="162">
        <v>70</v>
      </c>
      <c r="B118" s="154" t="s">
        <v>291</v>
      </c>
      <c r="C118" s="164" t="s">
        <v>14</v>
      </c>
      <c r="D118" s="165" t="s">
        <v>270</v>
      </c>
      <c r="E118" s="166" t="s">
        <v>74</v>
      </c>
      <c r="F118" s="167">
        <v>6297</v>
      </c>
      <c r="G118" s="167">
        <v>250</v>
      </c>
      <c r="H118" s="167">
        <v>375</v>
      </c>
      <c r="I118" s="167">
        <v>0</v>
      </c>
      <c r="J118" s="167">
        <v>0</v>
      </c>
      <c r="K118" s="167">
        <v>0</v>
      </c>
      <c r="L118" s="167">
        <v>2000</v>
      </c>
      <c r="M118" s="159" t="s">
        <v>328</v>
      </c>
      <c r="N118" s="156">
        <v>0</v>
      </c>
      <c r="O118" s="167">
        <v>0</v>
      </c>
      <c r="P118" s="167">
        <v>0</v>
      </c>
      <c r="Q118" s="160">
        <f>SUM(F118:P118)</f>
        <v>8922</v>
      </c>
      <c r="R118" s="161"/>
    </row>
    <row r="119" spans="1:18" s="135" customFormat="1" ht="27" customHeight="1" x14ac:dyDescent="0.25">
      <c r="A119" s="168"/>
      <c r="B119" s="169"/>
      <c r="C119" s="170"/>
      <c r="D119" s="171"/>
      <c r="E119" s="172"/>
      <c r="F119" s="173">
        <f>SUM(F116:F118)</f>
        <v>19594</v>
      </c>
      <c r="G119" s="173">
        <f t="shared" ref="G119:P119" si="26">SUM(G116:G118)</f>
        <v>750</v>
      </c>
      <c r="H119" s="173">
        <f t="shared" si="26"/>
        <v>1125</v>
      </c>
      <c r="I119" s="173">
        <f t="shared" si="26"/>
        <v>0</v>
      </c>
      <c r="J119" s="173">
        <f t="shared" si="26"/>
        <v>0</v>
      </c>
      <c r="K119" s="173">
        <f t="shared" si="26"/>
        <v>0</v>
      </c>
      <c r="L119" s="173">
        <f t="shared" si="26"/>
        <v>7000</v>
      </c>
      <c r="M119" s="173"/>
      <c r="N119" s="173">
        <f t="shared" si="26"/>
        <v>0</v>
      </c>
      <c r="O119" s="173">
        <f t="shared" si="26"/>
        <v>0</v>
      </c>
      <c r="P119" s="173">
        <f t="shared" si="26"/>
        <v>0</v>
      </c>
      <c r="Q119" s="173">
        <f>SUM(Q116:Q118)</f>
        <v>28469</v>
      </c>
      <c r="R119" s="174"/>
    </row>
    <row r="120" spans="1:18" s="135" customFormat="1" ht="27" customHeight="1" x14ac:dyDescent="0.25">
      <c r="A120" s="162"/>
      <c r="B120" s="189" t="s">
        <v>317</v>
      </c>
      <c r="C120" s="189"/>
      <c r="D120" s="165"/>
      <c r="E120" s="166"/>
      <c r="F120" s="167"/>
      <c r="G120" s="167"/>
      <c r="H120" s="167"/>
      <c r="I120" s="167"/>
      <c r="J120" s="167"/>
      <c r="K120" s="167"/>
      <c r="L120" s="167"/>
      <c r="M120" s="179"/>
      <c r="N120" s="180"/>
      <c r="O120" s="180"/>
      <c r="P120" s="180"/>
      <c r="Q120" s="160"/>
      <c r="R120" s="161"/>
    </row>
    <row r="121" spans="1:18" s="135" customFormat="1" ht="30.75" customHeight="1" x14ac:dyDescent="0.25">
      <c r="A121" s="162">
        <v>71</v>
      </c>
      <c r="B121" s="164" t="s">
        <v>384</v>
      </c>
      <c r="C121" s="164" t="s">
        <v>41</v>
      </c>
      <c r="D121" s="165" t="s">
        <v>385</v>
      </c>
      <c r="E121" s="166" t="s">
        <v>74</v>
      </c>
      <c r="F121" s="167">
        <v>7000</v>
      </c>
      <c r="G121" s="167">
        <v>250</v>
      </c>
      <c r="H121" s="167">
        <v>375</v>
      </c>
      <c r="I121" s="167">
        <v>0</v>
      </c>
      <c r="J121" s="167">
        <v>0</v>
      </c>
      <c r="K121" s="167">
        <v>0</v>
      </c>
      <c r="L121" s="167">
        <v>3000</v>
      </c>
      <c r="M121" s="181" t="s">
        <v>328</v>
      </c>
      <c r="N121" s="156">
        <v>0</v>
      </c>
      <c r="O121" s="167">
        <v>0</v>
      </c>
      <c r="P121" s="167">
        <v>0</v>
      </c>
      <c r="Q121" s="160">
        <f>SUM(F121:P121)</f>
        <v>10625</v>
      </c>
      <c r="R121" s="161"/>
    </row>
    <row r="122" spans="1:18" s="135" customFormat="1" ht="30.75" customHeight="1" x14ac:dyDescent="0.25">
      <c r="A122" s="182" t="s">
        <v>432</v>
      </c>
      <c r="B122" s="154" t="s">
        <v>350</v>
      </c>
      <c r="C122" s="164" t="s">
        <v>14</v>
      </c>
      <c r="D122" s="165" t="s">
        <v>269</v>
      </c>
      <c r="E122" s="166" t="s">
        <v>74</v>
      </c>
      <c r="F122" s="167">
        <v>6297</v>
      </c>
      <c r="G122" s="167">
        <v>250</v>
      </c>
      <c r="H122" s="167">
        <v>375</v>
      </c>
      <c r="I122" s="167">
        <v>0</v>
      </c>
      <c r="J122" s="167">
        <v>0</v>
      </c>
      <c r="K122" s="167">
        <v>0</v>
      </c>
      <c r="L122" s="167">
        <v>2000</v>
      </c>
      <c r="M122" s="179" t="s">
        <v>328</v>
      </c>
      <c r="N122" s="156">
        <v>0</v>
      </c>
      <c r="O122" s="167">
        <v>0</v>
      </c>
      <c r="P122" s="167">
        <v>0</v>
      </c>
      <c r="Q122" s="160">
        <f>SUM(F122:P122)</f>
        <v>8922</v>
      </c>
      <c r="R122" s="161"/>
    </row>
    <row r="123" spans="1:18" s="135" customFormat="1" ht="30.75" customHeight="1" x14ac:dyDescent="0.25">
      <c r="A123" s="162">
        <v>73</v>
      </c>
      <c r="B123" s="154" t="s">
        <v>361</v>
      </c>
      <c r="C123" s="164" t="s">
        <v>14</v>
      </c>
      <c r="D123" s="165" t="s">
        <v>270</v>
      </c>
      <c r="E123" s="166" t="s">
        <v>74</v>
      </c>
      <c r="F123" s="167">
        <v>6297</v>
      </c>
      <c r="G123" s="167">
        <v>250</v>
      </c>
      <c r="H123" s="167">
        <v>375</v>
      </c>
      <c r="I123" s="167">
        <v>0</v>
      </c>
      <c r="J123" s="167">
        <v>0</v>
      </c>
      <c r="K123" s="167">
        <v>0</v>
      </c>
      <c r="L123" s="167">
        <v>2000</v>
      </c>
      <c r="M123" s="159" t="s">
        <v>328</v>
      </c>
      <c r="N123" s="156">
        <v>0</v>
      </c>
      <c r="O123" s="167">
        <v>0</v>
      </c>
      <c r="P123" s="167">
        <v>0</v>
      </c>
      <c r="Q123" s="160">
        <f>SUM(F123:P123)</f>
        <v>8922</v>
      </c>
      <c r="R123" s="161"/>
    </row>
    <row r="124" spans="1:18" s="135" customFormat="1" ht="27" customHeight="1" x14ac:dyDescent="0.25">
      <c r="A124" s="168"/>
      <c r="B124" s="169"/>
      <c r="C124" s="170"/>
      <c r="D124" s="171"/>
      <c r="E124" s="172"/>
      <c r="F124" s="173">
        <f>SUM(F121:F123)</f>
        <v>19594</v>
      </c>
      <c r="G124" s="173">
        <f t="shared" ref="G124:P124" si="27">SUM(G121:G123)</f>
        <v>750</v>
      </c>
      <c r="H124" s="173">
        <f t="shared" si="27"/>
        <v>1125</v>
      </c>
      <c r="I124" s="173">
        <f t="shared" si="27"/>
        <v>0</v>
      </c>
      <c r="J124" s="173">
        <f t="shared" si="27"/>
        <v>0</v>
      </c>
      <c r="K124" s="173">
        <f t="shared" si="27"/>
        <v>0</v>
      </c>
      <c r="L124" s="173">
        <f t="shared" si="27"/>
        <v>7000</v>
      </c>
      <c r="M124" s="173"/>
      <c r="N124" s="173">
        <f t="shared" si="27"/>
        <v>0</v>
      </c>
      <c r="O124" s="173">
        <f t="shared" si="27"/>
        <v>0</v>
      </c>
      <c r="P124" s="173">
        <f t="shared" si="27"/>
        <v>0</v>
      </c>
      <c r="Q124" s="173">
        <f>SUM(Q121:Q123)</f>
        <v>28469</v>
      </c>
      <c r="R124" s="174"/>
    </row>
    <row r="125" spans="1:18" s="135" customFormat="1" ht="27" customHeight="1" x14ac:dyDescent="0.25">
      <c r="A125" s="162"/>
      <c r="B125" s="189" t="s">
        <v>319</v>
      </c>
      <c r="C125" s="189"/>
      <c r="D125" s="165"/>
      <c r="E125" s="166"/>
      <c r="F125" s="167"/>
      <c r="G125" s="167"/>
      <c r="H125" s="167"/>
      <c r="I125" s="167"/>
      <c r="J125" s="167"/>
      <c r="K125" s="167"/>
      <c r="L125" s="167"/>
      <c r="M125" s="179"/>
      <c r="N125" s="180"/>
      <c r="O125" s="180"/>
      <c r="P125" s="180"/>
      <c r="Q125" s="160"/>
      <c r="R125" s="161"/>
    </row>
    <row r="126" spans="1:18" s="135" customFormat="1" ht="30.75" customHeight="1" x14ac:dyDescent="0.25">
      <c r="A126" s="162">
        <v>74</v>
      </c>
      <c r="B126" s="196" t="s">
        <v>388</v>
      </c>
      <c r="C126" s="164" t="s">
        <v>41</v>
      </c>
      <c r="D126" s="165" t="s">
        <v>389</v>
      </c>
      <c r="E126" s="166" t="s">
        <v>74</v>
      </c>
      <c r="F126" s="167">
        <v>7000</v>
      </c>
      <c r="G126" s="167">
        <v>250</v>
      </c>
      <c r="H126" s="167">
        <v>0</v>
      </c>
      <c r="I126" s="167">
        <v>0</v>
      </c>
      <c r="J126" s="167">
        <v>0</v>
      </c>
      <c r="K126" s="167">
        <v>0</v>
      </c>
      <c r="L126" s="167">
        <v>3000</v>
      </c>
      <c r="M126" s="179" t="s">
        <v>328</v>
      </c>
      <c r="N126" s="167">
        <v>0</v>
      </c>
      <c r="O126" s="167">
        <v>0</v>
      </c>
      <c r="P126" s="167">
        <v>0</v>
      </c>
      <c r="Q126" s="160">
        <f t="shared" ref="Q126:Q130" si="28">SUM(F126:P126)</f>
        <v>10250</v>
      </c>
      <c r="R126" s="161"/>
    </row>
    <row r="127" spans="1:18" s="135" customFormat="1" ht="30.75" customHeight="1" x14ac:dyDescent="0.25">
      <c r="A127" s="162">
        <v>75</v>
      </c>
      <c r="B127" s="165" t="s">
        <v>289</v>
      </c>
      <c r="C127" s="164" t="s">
        <v>14</v>
      </c>
      <c r="D127" s="165" t="s">
        <v>270</v>
      </c>
      <c r="E127" s="166" t="s">
        <v>74</v>
      </c>
      <c r="F127" s="167">
        <v>6297</v>
      </c>
      <c r="G127" s="167">
        <v>250</v>
      </c>
      <c r="H127" s="167">
        <v>375</v>
      </c>
      <c r="I127" s="167">
        <v>0</v>
      </c>
      <c r="J127" s="167">
        <v>0</v>
      </c>
      <c r="K127" s="167">
        <v>0</v>
      </c>
      <c r="L127" s="167">
        <v>1800</v>
      </c>
      <c r="M127" s="159" t="s">
        <v>328</v>
      </c>
      <c r="N127" s="156">
        <v>0</v>
      </c>
      <c r="O127" s="167">
        <v>0</v>
      </c>
      <c r="P127" s="167">
        <v>0</v>
      </c>
      <c r="Q127" s="160">
        <f t="shared" si="28"/>
        <v>8722</v>
      </c>
      <c r="R127" s="161"/>
    </row>
    <row r="128" spans="1:18" s="135" customFormat="1" ht="30.75" customHeight="1" x14ac:dyDescent="0.25">
      <c r="A128" s="162">
        <v>76</v>
      </c>
      <c r="B128" s="165" t="s">
        <v>290</v>
      </c>
      <c r="C128" s="164" t="s">
        <v>45</v>
      </c>
      <c r="D128" s="165" t="s">
        <v>112</v>
      </c>
      <c r="E128" s="166" t="s">
        <v>74</v>
      </c>
      <c r="F128" s="167">
        <v>2281</v>
      </c>
      <c r="G128" s="167">
        <v>250</v>
      </c>
      <c r="H128" s="167">
        <v>0</v>
      </c>
      <c r="I128" s="167">
        <v>0</v>
      </c>
      <c r="J128" s="167">
        <v>50</v>
      </c>
      <c r="K128" s="167">
        <v>0</v>
      </c>
      <c r="L128" s="167">
        <v>1000</v>
      </c>
      <c r="M128" s="159" t="s">
        <v>328</v>
      </c>
      <c r="N128" s="156">
        <v>0</v>
      </c>
      <c r="O128" s="167">
        <v>0</v>
      </c>
      <c r="P128" s="167">
        <v>0</v>
      </c>
      <c r="Q128" s="160">
        <f t="shared" si="28"/>
        <v>3581</v>
      </c>
      <c r="R128" s="161"/>
    </row>
    <row r="129" spans="1:18" s="135" customFormat="1" ht="30.75" customHeight="1" x14ac:dyDescent="0.25">
      <c r="A129" s="162">
        <v>77</v>
      </c>
      <c r="B129" s="165" t="s">
        <v>332</v>
      </c>
      <c r="C129" s="164" t="s">
        <v>45</v>
      </c>
      <c r="D129" s="165" t="s">
        <v>90</v>
      </c>
      <c r="E129" s="166" t="s">
        <v>74</v>
      </c>
      <c r="F129" s="167">
        <v>2281</v>
      </c>
      <c r="G129" s="167">
        <v>250</v>
      </c>
      <c r="H129" s="167">
        <v>0</v>
      </c>
      <c r="I129" s="167">
        <v>0</v>
      </c>
      <c r="J129" s="167">
        <v>50</v>
      </c>
      <c r="K129" s="167">
        <v>0</v>
      </c>
      <c r="L129" s="167">
        <v>1000</v>
      </c>
      <c r="M129" s="159" t="s">
        <v>328</v>
      </c>
      <c r="N129" s="156">
        <v>0</v>
      </c>
      <c r="O129" s="167">
        <v>0</v>
      </c>
      <c r="P129" s="167">
        <v>0</v>
      </c>
      <c r="Q129" s="160">
        <f t="shared" si="28"/>
        <v>3581</v>
      </c>
      <c r="R129" s="161"/>
    </row>
    <row r="130" spans="1:18" s="135" customFormat="1" ht="30.75" customHeight="1" x14ac:dyDescent="0.25">
      <c r="A130" s="162">
        <v>78</v>
      </c>
      <c r="B130" s="165" t="s">
        <v>313</v>
      </c>
      <c r="C130" s="164" t="s">
        <v>14</v>
      </c>
      <c r="D130" s="165" t="s">
        <v>268</v>
      </c>
      <c r="E130" s="166" t="s">
        <v>74</v>
      </c>
      <c r="F130" s="167">
        <v>6297</v>
      </c>
      <c r="G130" s="167">
        <v>250</v>
      </c>
      <c r="H130" s="167">
        <v>375</v>
      </c>
      <c r="I130" s="167">
        <v>0</v>
      </c>
      <c r="J130" s="167">
        <v>0</v>
      </c>
      <c r="K130" s="167">
        <v>0</v>
      </c>
      <c r="L130" s="167">
        <v>2000</v>
      </c>
      <c r="M130" s="159" t="s">
        <v>328</v>
      </c>
      <c r="N130" s="156">
        <v>0</v>
      </c>
      <c r="O130" s="167">
        <v>0</v>
      </c>
      <c r="P130" s="167">
        <v>0</v>
      </c>
      <c r="Q130" s="160">
        <f t="shared" si="28"/>
        <v>8922</v>
      </c>
      <c r="R130" s="161"/>
    </row>
    <row r="131" spans="1:18" s="135" customFormat="1" ht="27" customHeight="1" x14ac:dyDescent="0.25">
      <c r="A131" s="168"/>
      <c r="B131" s="169"/>
      <c r="C131" s="170"/>
      <c r="D131" s="171"/>
      <c r="E131" s="172"/>
      <c r="F131" s="173">
        <f t="shared" ref="F131:L131" si="29">SUM(F126:F130)</f>
        <v>24156</v>
      </c>
      <c r="G131" s="173">
        <f t="shared" si="29"/>
        <v>1250</v>
      </c>
      <c r="H131" s="173">
        <f t="shared" si="29"/>
        <v>750</v>
      </c>
      <c r="I131" s="173">
        <f t="shared" si="29"/>
        <v>0</v>
      </c>
      <c r="J131" s="173">
        <f t="shared" si="29"/>
        <v>100</v>
      </c>
      <c r="K131" s="173">
        <f t="shared" si="29"/>
        <v>0</v>
      </c>
      <c r="L131" s="173">
        <f t="shared" si="29"/>
        <v>8800</v>
      </c>
      <c r="M131" s="173"/>
      <c r="N131" s="173">
        <f>SUM(N126:N130)</f>
        <v>0</v>
      </c>
      <c r="O131" s="173">
        <f>SUM(O126:O130)</f>
        <v>0</v>
      </c>
      <c r="P131" s="173">
        <f>SUM(P126:P130)</f>
        <v>0</v>
      </c>
      <c r="Q131" s="173">
        <f>SUM(Q126:Q130)</f>
        <v>35056</v>
      </c>
      <c r="R131" s="174"/>
    </row>
    <row r="132" spans="1:18" s="135" customFormat="1" ht="29.25" customHeight="1" x14ac:dyDescent="0.25">
      <c r="A132" s="162"/>
      <c r="B132" s="189" t="s">
        <v>324</v>
      </c>
      <c r="C132" s="189"/>
      <c r="D132" s="165"/>
      <c r="E132" s="166"/>
      <c r="F132" s="167"/>
      <c r="G132" s="167"/>
      <c r="H132" s="167"/>
      <c r="I132" s="167"/>
      <c r="J132" s="167"/>
      <c r="K132" s="167"/>
      <c r="L132" s="167"/>
      <c r="M132" s="179"/>
      <c r="N132" s="180"/>
      <c r="O132" s="180"/>
      <c r="P132" s="180"/>
      <c r="Q132" s="160"/>
      <c r="R132" s="161"/>
    </row>
    <row r="133" spans="1:18" s="135" customFormat="1" ht="30.75" customHeight="1" x14ac:dyDescent="0.25">
      <c r="A133" s="162">
        <v>79</v>
      </c>
      <c r="B133" s="164" t="s">
        <v>40</v>
      </c>
      <c r="C133" s="164" t="s">
        <v>79</v>
      </c>
      <c r="D133" s="165" t="s">
        <v>365</v>
      </c>
      <c r="E133" s="166" t="s">
        <v>74</v>
      </c>
      <c r="F133" s="167">
        <v>7000</v>
      </c>
      <c r="G133" s="167">
        <v>250</v>
      </c>
      <c r="H133" s="167">
        <v>375</v>
      </c>
      <c r="I133" s="167">
        <v>0</v>
      </c>
      <c r="J133" s="167">
        <v>0</v>
      </c>
      <c r="K133" s="167">
        <v>0</v>
      </c>
      <c r="L133" s="167">
        <v>0</v>
      </c>
      <c r="M133" s="159" t="s">
        <v>328</v>
      </c>
      <c r="N133" s="156">
        <v>0</v>
      </c>
      <c r="O133" s="167">
        <v>0</v>
      </c>
      <c r="P133" s="167">
        <v>0</v>
      </c>
      <c r="Q133" s="160">
        <f t="shared" si="15"/>
        <v>7625</v>
      </c>
      <c r="R133" s="161"/>
    </row>
    <row r="134" spans="1:18" s="135" customFormat="1" ht="30.75" customHeight="1" x14ac:dyDescent="0.25">
      <c r="A134" s="162">
        <v>80</v>
      </c>
      <c r="B134" s="164" t="s">
        <v>366</v>
      </c>
      <c r="C134" s="164" t="s">
        <v>14</v>
      </c>
      <c r="D134" s="165" t="s">
        <v>269</v>
      </c>
      <c r="E134" s="166" t="s">
        <v>74</v>
      </c>
      <c r="F134" s="167">
        <v>6297</v>
      </c>
      <c r="G134" s="167">
        <v>250</v>
      </c>
      <c r="H134" s="167">
        <v>375</v>
      </c>
      <c r="I134" s="167">
        <v>0</v>
      </c>
      <c r="J134" s="167">
        <v>0</v>
      </c>
      <c r="K134" s="167">
        <v>0</v>
      </c>
      <c r="L134" s="167">
        <v>2000</v>
      </c>
      <c r="M134" s="159" t="s">
        <v>328</v>
      </c>
      <c r="N134" s="156">
        <v>0</v>
      </c>
      <c r="O134" s="167">
        <v>0</v>
      </c>
      <c r="P134" s="167">
        <v>0</v>
      </c>
      <c r="Q134" s="160">
        <f t="shared" si="15"/>
        <v>8922</v>
      </c>
      <c r="R134" s="161"/>
    </row>
    <row r="135" spans="1:18" s="136" customFormat="1" ht="30.75" customHeight="1" x14ac:dyDescent="0.25">
      <c r="A135" s="162">
        <v>81</v>
      </c>
      <c r="B135" s="154" t="s">
        <v>246</v>
      </c>
      <c r="C135" s="164" t="s">
        <v>14</v>
      </c>
      <c r="D135" s="165" t="s">
        <v>270</v>
      </c>
      <c r="E135" s="166" t="s">
        <v>74</v>
      </c>
      <c r="F135" s="167">
        <v>6297</v>
      </c>
      <c r="G135" s="167">
        <v>250</v>
      </c>
      <c r="H135" s="167">
        <v>375</v>
      </c>
      <c r="I135" s="167">
        <v>0</v>
      </c>
      <c r="J135" s="167">
        <v>0</v>
      </c>
      <c r="K135" s="167">
        <v>0</v>
      </c>
      <c r="L135" s="167">
        <v>2000</v>
      </c>
      <c r="M135" s="159" t="s">
        <v>328</v>
      </c>
      <c r="N135" s="156">
        <v>0</v>
      </c>
      <c r="O135" s="167">
        <v>0</v>
      </c>
      <c r="P135" s="167">
        <v>0</v>
      </c>
      <c r="Q135" s="160">
        <f t="shared" si="15"/>
        <v>8922</v>
      </c>
      <c r="R135" s="161"/>
    </row>
    <row r="136" spans="1:18" s="135" customFormat="1" ht="24" customHeight="1" x14ac:dyDescent="0.25">
      <c r="A136" s="168"/>
      <c r="B136" s="169"/>
      <c r="C136" s="170"/>
      <c r="D136" s="171"/>
      <c r="E136" s="172"/>
      <c r="F136" s="173">
        <f>SUM(F133:F135)</f>
        <v>19594</v>
      </c>
      <c r="G136" s="173">
        <f t="shared" ref="G136:P136" si="30">SUM(G133:G135)</f>
        <v>750</v>
      </c>
      <c r="H136" s="173">
        <f t="shared" si="30"/>
        <v>1125</v>
      </c>
      <c r="I136" s="173">
        <f t="shared" si="30"/>
        <v>0</v>
      </c>
      <c r="J136" s="173">
        <f t="shared" si="30"/>
        <v>0</v>
      </c>
      <c r="K136" s="173">
        <f t="shared" si="30"/>
        <v>0</v>
      </c>
      <c r="L136" s="173">
        <f t="shared" si="30"/>
        <v>4000</v>
      </c>
      <c r="M136" s="173"/>
      <c r="N136" s="173">
        <f t="shared" si="30"/>
        <v>0</v>
      </c>
      <c r="O136" s="173">
        <f t="shared" si="30"/>
        <v>0</v>
      </c>
      <c r="P136" s="173">
        <f t="shared" si="30"/>
        <v>0</v>
      </c>
      <c r="Q136" s="173">
        <f>SUM(Q133:Q135)</f>
        <v>25469</v>
      </c>
      <c r="R136" s="174"/>
    </row>
    <row r="137" spans="1:18" ht="26.25" customHeight="1" x14ac:dyDescent="0.25">
      <c r="A137" s="220"/>
      <c r="B137" s="220"/>
      <c r="C137" s="220"/>
      <c r="D137" s="220"/>
      <c r="E137" s="220"/>
      <c r="F137" s="220"/>
      <c r="G137" s="220"/>
      <c r="H137" s="220"/>
      <c r="I137" s="220"/>
      <c r="J137" s="220"/>
      <c r="K137" s="220"/>
      <c r="L137" s="220"/>
      <c r="M137" s="220"/>
      <c r="N137" s="220"/>
      <c r="O137" s="220"/>
      <c r="P137" s="220"/>
      <c r="Q137" s="220"/>
      <c r="R137" s="145"/>
    </row>
    <row r="138" spans="1:18" ht="15.75" customHeight="1" x14ac:dyDescent="0.25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</row>
    <row r="139" spans="1:18" ht="22.5" customHeight="1" x14ac:dyDescent="0.25">
      <c r="A139" s="139"/>
      <c r="B139" s="139"/>
      <c r="C139" s="139"/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  <c r="Q139" s="139"/>
      <c r="R139" s="139"/>
    </row>
  </sheetData>
  <autoFilter ref="A8:TSP69"/>
  <mergeCells count="6">
    <mergeCell ref="A137:Q137"/>
    <mergeCell ref="A1:R1"/>
    <mergeCell ref="B6:R6"/>
    <mergeCell ref="A2:R2"/>
    <mergeCell ref="A3:R3"/>
    <mergeCell ref="A4:R4"/>
  </mergeCells>
  <printOptions horizontalCentered="1"/>
  <pageMargins left="0.82677165354330717" right="0.23622047244094491" top="1.13671875" bottom="0.74803149606299213" header="0.31496062992125984" footer="0.31496062992125984"/>
  <pageSetup scale="45" orientation="landscape" r:id="rId1"/>
  <headerFooter>
    <oddHeader>&amp;L&amp;G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</vt:lpstr>
      <vt:lpstr>Nomina sin complemento</vt:lpstr>
      <vt:lpstr>Nomina Rudy plazas vacantes</vt:lpstr>
      <vt:lpstr>sin complemento </vt:lpstr>
      <vt:lpstr>Hoja1</vt:lpstr>
      <vt:lpstr>Hoja1!Títulos_a_imprimir</vt:lpstr>
      <vt:lpstr>NOMINA!Títulos_a_imprimir</vt:lpstr>
      <vt:lpstr>'Nomina Rudy plazas vacantes'!Títulos_a_imprimir</vt:lpstr>
      <vt:lpstr>'Nomina sin complemento'!Títulos_a_imprimir</vt:lpstr>
      <vt:lpstr>'sin complemento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</dc:creator>
  <cp:lastModifiedBy>Miguel Teleguario</cp:lastModifiedBy>
  <cp:lastPrinted>2024-09-03T17:20:43Z</cp:lastPrinted>
  <dcterms:created xsi:type="dcterms:W3CDTF">2013-03-15T15:22:55Z</dcterms:created>
  <dcterms:modified xsi:type="dcterms:W3CDTF">2024-09-03T17:20:44Z</dcterms:modified>
</cp:coreProperties>
</file>